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rfp-voditelj\Google Drive\dzkkz\2018\Financijski izvještaji 2018\12.2018\"/>
    </mc:Choice>
  </mc:AlternateContent>
  <bookViews>
    <workbookView xWindow="0" yWindow="0" windowWidth="24240" windowHeight="1173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E24" i="27" l="1"/>
  <c r="E102" i="36" l="1"/>
  <c r="D24" i="27"/>
  <c r="I3" i="3" l="1"/>
  <c r="O3" i="3"/>
  <c r="H162" i="3"/>
  <c r="H278" i="3"/>
  <c r="H173" i="3"/>
  <c r="L32" i="37"/>
  <c r="K32" i="37"/>
  <c r="B2" i="37"/>
  <c r="B3" i="37"/>
  <c r="B4" i="37"/>
  <c r="B5" i="37"/>
  <c r="G5" i="37" s="1"/>
  <c r="C5" i="37"/>
  <c r="D5" i="37"/>
  <c r="B6" i="37"/>
  <c r="C6" i="37"/>
  <c r="D6" i="37"/>
  <c r="B7" i="37"/>
  <c r="C7" i="37"/>
  <c r="D7" i="37"/>
  <c r="B8" i="37"/>
  <c r="C8" i="37"/>
  <c r="D8" i="37"/>
  <c r="B9" i="37"/>
  <c r="G9" i="37" s="1"/>
  <c r="C9" i="37"/>
  <c r="D9" i="37"/>
  <c r="B10" i="37"/>
  <c r="C10" i="37"/>
  <c r="D10" i="37"/>
  <c r="B11" i="37"/>
  <c r="C11" i="37"/>
  <c r="D11" i="37"/>
  <c r="B12" i="37"/>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C56" i="37"/>
  <c r="D56" i="37"/>
  <c r="B57" i="37"/>
  <c r="C57" i="37"/>
  <c r="D57" i="37"/>
  <c r="B58" i="37"/>
  <c r="B59" i="37"/>
  <c r="C59" i="37"/>
  <c r="G59" i="37" s="1"/>
  <c r="D59" i="37"/>
  <c r="B60" i="37"/>
  <c r="C60" i="37"/>
  <c r="G60" i="37" s="1"/>
  <c r="D60" i="37"/>
  <c r="B61" i="37"/>
  <c r="B62" i="37"/>
  <c r="C62" i="37"/>
  <c r="D62" i="37"/>
  <c r="B63" i="37"/>
  <c r="C63" i="37"/>
  <c r="D63" i="37"/>
  <c r="B64" i="37"/>
  <c r="B65" i="37"/>
  <c r="C65" i="37"/>
  <c r="G65" i="37" s="1"/>
  <c r="D65" i="37"/>
  <c r="B66" i="37"/>
  <c r="C66" i="37"/>
  <c r="G66" i="37" s="1"/>
  <c r="D66" i="37"/>
  <c r="B67" i="37"/>
  <c r="B68" i="37"/>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G77" i="37" s="1"/>
  <c r="D77" i="37"/>
  <c r="B78" i="37"/>
  <c r="C78" i="37"/>
  <c r="D78" i="37"/>
  <c r="B79" i="37"/>
  <c r="C79" i="37"/>
  <c r="D79" i="37"/>
  <c r="B80" i="37"/>
  <c r="C80" i="37"/>
  <c r="D80" i="37"/>
  <c r="B81" i="37"/>
  <c r="C81" i="37"/>
  <c r="G81" i="37" s="1"/>
  <c r="D81" i="37"/>
  <c r="B82" i="37"/>
  <c r="C82" i="37"/>
  <c r="D82" i="37"/>
  <c r="B83" i="37"/>
  <c r="C83" i="37"/>
  <c r="G83" i="37" s="1"/>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G95" i="37" s="1"/>
  <c r="D95" i="37"/>
  <c r="B96" i="37"/>
  <c r="C96" i="37"/>
  <c r="D96" i="37"/>
  <c r="B97" i="37"/>
  <c r="C97" i="37"/>
  <c r="D97" i="37"/>
  <c r="B98" i="37"/>
  <c r="C98" i="37"/>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G118" i="37" s="1"/>
  <c r="C118" i="37"/>
  <c r="D118" i="37"/>
  <c r="B119" i="37"/>
  <c r="G119" i="37" s="1"/>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G140" i="37" s="1"/>
  <c r="C140" i="37"/>
  <c r="D140" i="37"/>
  <c r="B141" i="37"/>
  <c r="C141" i="37"/>
  <c r="D141" i="37"/>
  <c r="B142" i="37"/>
  <c r="C142" i="37"/>
  <c r="D142" i="37"/>
  <c r="B143" i="37"/>
  <c r="C143" i="37"/>
  <c r="D143" i="37"/>
  <c r="B144" i="37"/>
  <c r="G144" i="37" s="1"/>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G202" i="37" s="1"/>
  <c r="D202" i="37"/>
  <c r="B203" i="37"/>
  <c r="C203" i="37"/>
  <c r="D203" i="37"/>
  <c r="B204" i="37"/>
  <c r="C204" i="37"/>
  <c r="D204" i="37"/>
  <c r="B205" i="37"/>
  <c r="C205" i="37"/>
  <c r="D205" i="37"/>
  <c r="B206" i="37"/>
  <c r="C206" i="37"/>
  <c r="G206" i="37" s="1"/>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G218" i="37" s="1"/>
  <c r="C218" i="37"/>
  <c r="D218" i="37"/>
  <c r="B219" i="37"/>
  <c r="G219" i="37" s="1"/>
  <c r="C219" i="37"/>
  <c r="D219" i="37"/>
  <c r="B220" i="37"/>
  <c r="G220" i="37" s="1"/>
  <c r="C220" i="37"/>
  <c r="D220" i="37"/>
  <c r="B221" i="37"/>
  <c r="G221" i="37" s="1"/>
  <c r="C221" i="37"/>
  <c r="D221" i="37"/>
  <c r="B222" i="37"/>
  <c r="B223" i="37"/>
  <c r="B224" i="37"/>
  <c r="C224" i="37"/>
  <c r="D224" i="37"/>
  <c r="B225" i="37"/>
  <c r="C225" i="37"/>
  <c r="D225" i="37"/>
  <c r="B226" i="37"/>
  <c r="B227" i="37"/>
  <c r="G227" i="37" s="1"/>
  <c r="C227" i="37"/>
  <c r="D227" i="37"/>
  <c r="B228" i="37"/>
  <c r="C228" i="37"/>
  <c r="D228" i="37"/>
  <c r="B229" i="37"/>
  <c r="B230" i="37"/>
  <c r="C230" i="37"/>
  <c r="G230" i="37" s="1"/>
  <c r="D230" i="37"/>
  <c r="B231" i="37"/>
  <c r="C231" i="37"/>
  <c r="D231" i="37"/>
  <c r="B232" i="37"/>
  <c r="B233" i="37"/>
  <c r="C233" i="37"/>
  <c r="D233" i="37"/>
  <c r="B234" i="37"/>
  <c r="C234" i="37"/>
  <c r="D234" i="37"/>
  <c r="B235" i="37"/>
  <c r="B236" i="37"/>
  <c r="C236" i="37"/>
  <c r="D236" i="37"/>
  <c r="B237" i="37"/>
  <c r="C237" i="37"/>
  <c r="D237" i="37"/>
  <c r="B238" i="37"/>
  <c r="C238" i="37"/>
  <c r="G238" i="37" s="1"/>
  <c r="D238" i="37"/>
  <c r="B239" i="37"/>
  <c r="B240" i="37"/>
  <c r="C240" i="37"/>
  <c r="D240" i="37"/>
  <c r="B241" i="37"/>
  <c r="C241" i="37"/>
  <c r="D241" i="37"/>
  <c r="B242" i="37"/>
  <c r="B243" i="37"/>
  <c r="C243" i="37"/>
  <c r="D243" i="37"/>
  <c r="B244" i="37"/>
  <c r="C244" i="37"/>
  <c r="D244" i="37"/>
  <c r="B245" i="37"/>
  <c r="C245" i="37"/>
  <c r="D245" i="37"/>
  <c r="B246" i="37"/>
  <c r="C246" i="37"/>
  <c r="G246" i="37" s="1"/>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B256" i="37"/>
  <c r="G256" i="37" s="1"/>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G272" i="37" s="1"/>
  <c r="C272" i="37"/>
  <c r="D272" i="37"/>
  <c r="B273" i="37"/>
  <c r="B274" i="37"/>
  <c r="C274" i="37"/>
  <c r="D274" i="37"/>
  <c r="B275" i="37"/>
  <c r="C275" i="37"/>
  <c r="G275" i="37" s="1"/>
  <c r="D275" i="37"/>
  <c r="B276" i="37"/>
  <c r="C276" i="37"/>
  <c r="D276" i="37"/>
  <c r="B277" i="37"/>
  <c r="C277" i="37"/>
  <c r="D277" i="37"/>
  <c r="B278" i="37"/>
  <c r="C278" i="37"/>
  <c r="D278" i="37"/>
  <c r="B279" i="37"/>
  <c r="C279" i="37"/>
  <c r="G279" i="37" s="1"/>
  <c r="D279" i="37"/>
  <c r="B280" i="37"/>
  <c r="B281" i="37"/>
  <c r="B282" i="37"/>
  <c r="B283" i="37"/>
  <c r="B284" i="37"/>
  <c r="B285" i="37"/>
  <c r="C285" i="37"/>
  <c r="D285" i="37"/>
  <c r="B286" i="37"/>
  <c r="C286" i="37"/>
  <c r="D286" i="37"/>
  <c r="B287" i="37"/>
  <c r="C287" i="37"/>
  <c r="D287" i="37"/>
  <c r="B288" i="37"/>
  <c r="C288" i="37"/>
  <c r="D288" i="37"/>
  <c r="B289" i="37"/>
  <c r="C289" i="37"/>
  <c r="D289" i="37"/>
  <c r="H289" i="37" s="1"/>
  <c r="B290" i="37"/>
  <c r="B291" i="37"/>
  <c r="B292" i="37"/>
  <c r="B293" i="37"/>
  <c r="C293" i="37"/>
  <c r="D293" i="37"/>
  <c r="B294" i="37"/>
  <c r="C294" i="37"/>
  <c r="D294" i="37"/>
  <c r="B295" i="37"/>
  <c r="C295" i="37"/>
  <c r="G295" i="37" s="1"/>
  <c r="D295" i="37"/>
  <c r="B296" i="37"/>
  <c r="B297" i="37"/>
  <c r="C297" i="37"/>
  <c r="D297" i="37"/>
  <c r="B298" i="37"/>
  <c r="C298" i="37"/>
  <c r="D298" i="37"/>
  <c r="B299" i="37"/>
  <c r="C299" i="37"/>
  <c r="D299" i="37"/>
  <c r="B300" i="37"/>
  <c r="G300" i="37" s="1"/>
  <c r="C300" i="37"/>
  <c r="D300" i="37"/>
  <c r="B301" i="37"/>
  <c r="C301" i="37"/>
  <c r="D301" i="37"/>
  <c r="B302" i="37"/>
  <c r="C302" i="37"/>
  <c r="D302" i="37"/>
  <c r="B303" i="37"/>
  <c r="B304" i="37"/>
  <c r="B305" i="37"/>
  <c r="C305" i="37"/>
  <c r="D305" i="37"/>
  <c r="B306" i="37"/>
  <c r="C306" i="37"/>
  <c r="D306" i="37"/>
  <c r="B307" i="37"/>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G320" i="37" s="1"/>
  <c r="C320" i="37"/>
  <c r="D320" i="37"/>
  <c r="B321" i="37"/>
  <c r="C321" i="37"/>
  <c r="D321" i="37"/>
  <c r="B322" i="37"/>
  <c r="C322" i="37"/>
  <c r="D322" i="37"/>
  <c r="B323" i="37"/>
  <c r="B324" i="37"/>
  <c r="C324" i="37"/>
  <c r="D324" i="37"/>
  <c r="B325" i="37"/>
  <c r="C325" i="37"/>
  <c r="D325" i="37"/>
  <c r="B326" i="37"/>
  <c r="C326" i="37"/>
  <c r="D326" i="37"/>
  <c r="B327" i="37"/>
  <c r="G327" i="37" s="1"/>
  <c r="C327" i="37"/>
  <c r="D327" i="37"/>
  <c r="B328" i="37"/>
  <c r="B329" i="37"/>
  <c r="G329" i="37" s="1"/>
  <c r="C329" i="37"/>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G369" i="37" s="1"/>
  <c r="B370" i="37"/>
  <c r="B371" i="37"/>
  <c r="C371" i="37"/>
  <c r="D371" i="37"/>
  <c r="B372" i="37"/>
  <c r="C372" i="37"/>
  <c r="D372" i="37"/>
  <c r="B373" i="37"/>
  <c r="C373" i="37"/>
  <c r="D373" i="37"/>
  <c r="B374" i="37"/>
  <c r="C374" i="37"/>
  <c r="D374" i="37"/>
  <c r="B375" i="37"/>
  <c r="B376" i="37"/>
  <c r="C376" i="37"/>
  <c r="D376" i="37"/>
  <c r="B377" i="37"/>
  <c r="C377" i="37"/>
  <c r="D377" i="37"/>
  <c r="G377" i="37" s="1"/>
  <c r="B378" i="37"/>
  <c r="C378" i="37"/>
  <c r="D378" i="37"/>
  <c r="B379" i="37"/>
  <c r="C379" i="37"/>
  <c r="D379" i="37"/>
  <c r="B380" i="37"/>
  <c r="B381" i="37"/>
  <c r="C381" i="37"/>
  <c r="D381" i="37"/>
  <c r="B382" i="37"/>
  <c r="C382" i="37"/>
  <c r="D382" i="37"/>
  <c r="B383" i="37"/>
  <c r="B384" i="37"/>
  <c r="C384" i="37"/>
  <c r="D384" i="37"/>
  <c r="B385" i="37"/>
  <c r="C385" i="37"/>
  <c r="D385" i="37"/>
  <c r="G385" i="37" s="1"/>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G416" i="37" s="1"/>
  <c r="C416" i="37"/>
  <c r="D416" i="37"/>
  <c r="B417" i="37"/>
  <c r="C417" i="37"/>
  <c r="D417" i="37"/>
  <c r="B418" i="37"/>
  <c r="B419" i="37"/>
  <c r="C419" i="37"/>
  <c r="D419" i="37"/>
  <c r="B420" i="37"/>
  <c r="C420" i="37"/>
  <c r="D420" i="37"/>
  <c r="B421" i="37"/>
  <c r="B422" i="37"/>
  <c r="C422" i="37"/>
  <c r="D422" i="37"/>
  <c r="B423" i="37"/>
  <c r="C423" i="37"/>
  <c r="D423" i="37"/>
  <c r="B424" i="37"/>
  <c r="G424" i="37" s="1"/>
  <c r="C424" i="37"/>
  <c r="D424" i="37"/>
  <c r="B425" i="37"/>
  <c r="C425" i="37"/>
  <c r="D425" i="37"/>
  <c r="B426" i="37"/>
  <c r="B427" i="37"/>
  <c r="C427" i="37"/>
  <c r="G427" i="37" s="1"/>
  <c r="D427" i="37"/>
  <c r="B428" i="37"/>
  <c r="C428" i="37"/>
  <c r="G428" i="37" s="1"/>
  <c r="D428" i="37"/>
  <c r="B429" i="37"/>
  <c r="C429" i="37"/>
  <c r="G429" i="37" s="1"/>
  <c r="D429" i="37"/>
  <c r="B430" i="37"/>
  <c r="C430" i="37"/>
  <c r="G430" i="37" s="1"/>
  <c r="D430" i="37"/>
  <c r="B431" i="37"/>
  <c r="C431" i="37"/>
  <c r="G431" i="37" s="1"/>
  <c r="D431" i="37"/>
  <c r="B432" i="37"/>
  <c r="C432" i="37"/>
  <c r="G432" i="37" s="1"/>
  <c r="D432" i="37"/>
  <c r="B433" i="37"/>
  <c r="B434" i="37"/>
  <c r="C434" i="37"/>
  <c r="D434" i="37"/>
  <c r="B435" i="37"/>
  <c r="C435" i="37"/>
  <c r="D435" i="37"/>
  <c r="B436" i="37"/>
  <c r="C436" i="37"/>
  <c r="D436" i="37"/>
  <c r="G436" i="37" s="1"/>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G447" i="37" s="1"/>
  <c r="D447" i="37"/>
  <c r="B448" i="37"/>
  <c r="C448" i="37"/>
  <c r="G448" i="37" s="1"/>
  <c r="D448" i="37"/>
  <c r="B449" i="37"/>
  <c r="C449" i="37"/>
  <c r="G449" i="37" s="1"/>
  <c r="D449" i="37"/>
  <c r="B450" i="37"/>
  <c r="B451" i="37"/>
  <c r="B452" i="37"/>
  <c r="C452" i="37"/>
  <c r="G452" i="37" s="1"/>
  <c r="D452" i="37"/>
  <c r="B453" i="37"/>
  <c r="C453" i="37"/>
  <c r="D453" i="37"/>
  <c r="B454" i="37"/>
  <c r="B455" i="37"/>
  <c r="C455" i="37"/>
  <c r="D455" i="37"/>
  <c r="B456" i="37"/>
  <c r="C456" i="37"/>
  <c r="D456" i="37"/>
  <c r="B457" i="37"/>
  <c r="B458" i="37"/>
  <c r="C458" i="37"/>
  <c r="G458" i="37" s="1"/>
  <c r="D458" i="37"/>
  <c r="B459" i="37"/>
  <c r="C459" i="37"/>
  <c r="D459" i="37"/>
  <c r="B460" i="37"/>
  <c r="B461" i="37"/>
  <c r="C461" i="37"/>
  <c r="D461" i="37"/>
  <c r="B462" i="37"/>
  <c r="C462" i="37"/>
  <c r="D462" i="37"/>
  <c r="B463" i="37"/>
  <c r="B464" i="37"/>
  <c r="B465" i="37"/>
  <c r="C465" i="37"/>
  <c r="D465" i="37"/>
  <c r="G465" i="37" s="1"/>
  <c r="B466" i="37"/>
  <c r="C466" i="37"/>
  <c r="D466" i="37"/>
  <c r="B467" i="37"/>
  <c r="C467" i="37"/>
  <c r="D467" i="37"/>
  <c r="B468" i="37"/>
  <c r="C468" i="37"/>
  <c r="D468" i="37"/>
  <c r="B469" i="37"/>
  <c r="B470" i="37"/>
  <c r="C470" i="37"/>
  <c r="G470" i="37" s="1"/>
  <c r="D470" i="37"/>
  <c r="B471" i="37"/>
  <c r="C471" i="37"/>
  <c r="D471" i="37"/>
  <c r="B472" i="37"/>
  <c r="B473" i="37"/>
  <c r="C473" i="37"/>
  <c r="D473" i="37"/>
  <c r="B474" i="37"/>
  <c r="C474" i="37"/>
  <c r="D474" i="37"/>
  <c r="B475" i="37"/>
  <c r="B476" i="37"/>
  <c r="B477" i="37"/>
  <c r="C477" i="37"/>
  <c r="D477" i="37"/>
  <c r="G477" i="37" s="1"/>
  <c r="B478" i="37"/>
  <c r="C478" i="37"/>
  <c r="D478" i="37"/>
  <c r="B479" i="37"/>
  <c r="C479" i="37"/>
  <c r="D479" i="37"/>
  <c r="B480" i="37"/>
  <c r="C480" i="37"/>
  <c r="D480" i="37"/>
  <c r="B481" i="37"/>
  <c r="B482" i="37"/>
  <c r="C482" i="37"/>
  <c r="G482" i="37" s="1"/>
  <c r="D482" i="37"/>
  <c r="B483" i="37"/>
  <c r="C483" i="37"/>
  <c r="D483" i="37"/>
  <c r="B484" i="37"/>
  <c r="C484" i="37"/>
  <c r="G484" i="37" s="1"/>
  <c r="D484" i="37"/>
  <c r="B485" i="37"/>
  <c r="C485" i="37"/>
  <c r="D485" i="37"/>
  <c r="B486" i="37"/>
  <c r="B487" i="37"/>
  <c r="G487" i="37" s="1"/>
  <c r="C487" i="37"/>
  <c r="D487" i="37"/>
  <c r="B488" i="37"/>
  <c r="C488" i="37"/>
  <c r="D488" i="37"/>
  <c r="B489" i="37"/>
  <c r="C489" i="37"/>
  <c r="D489" i="37"/>
  <c r="B490" i="37"/>
  <c r="C490" i="37"/>
  <c r="D490" i="37"/>
  <c r="B491" i="37"/>
  <c r="G491" i="37" s="1"/>
  <c r="C491" i="37"/>
  <c r="D491" i="37"/>
  <c r="B492" i="37"/>
  <c r="C492" i="37"/>
  <c r="D492" i="37"/>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G508" i="37" s="1"/>
  <c r="D508" i="37"/>
  <c r="B509" i="37"/>
  <c r="C509" i="37"/>
  <c r="G509" i="37" s="1"/>
  <c r="D509" i="37"/>
  <c r="B510" i="37"/>
  <c r="B511" i="37"/>
  <c r="C511" i="37"/>
  <c r="D511" i="37"/>
  <c r="B512" i="37"/>
  <c r="C512" i="37"/>
  <c r="D512" i="37"/>
  <c r="B513" i="37"/>
  <c r="B514" i="37"/>
  <c r="C514" i="37"/>
  <c r="D514" i="37"/>
  <c r="B515" i="37"/>
  <c r="C515" i="37"/>
  <c r="D515" i="37"/>
  <c r="G515" i="37" s="1"/>
  <c r="B516" i="37"/>
  <c r="B517" i="37"/>
  <c r="C517" i="37"/>
  <c r="D517" i="37"/>
  <c r="G517" i="37" s="1"/>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G530" i="37" s="1"/>
  <c r="D530" i="37"/>
  <c r="B531" i="37"/>
  <c r="C531" i="37"/>
  <c r="D531" i="37"/>
  <c r="B532" i="37"/>
  <c r="C532" i="37"/>
  <c r="G532" i="37" s="1"/>
  <c r="D532" i="37"/>
  <c r="B533" i="37"/>
  <c r="C533" i="37"/>
  <c r="D533" i="37"/>
  <c r="B534" i="37"/>
  <c r="B535" i="37"/>
  <c r="G535" i="37" s="1"/>
  <c r="C535" i="37"/>
  <c r="D535" i="37"/>
  <c r="B536" i="37"/>
  <c r="C536" i="37"/>
  <c r="D536" i="37"/>
  <c r="B537" i="37"/>
  <c r="C537" i="37"/>
  <c r="D537" i="37"/>
  <c r="B538" i="37"/>
  <c r="C538" i="37"/>
  <c r="D538" i="37"/>
  <c r="B539" i="37"/>
  <c r="G539" i="37" s="1"/>
  <c r="C539" i="37"/>
  <c r="D539" i="37"/>
  <c r="B540" i="37"/>
  <c r="C540" i="37"/>
  <c r="D540" i="37"/>
  <c r="B541" i="37"/>
  <c r="B542" i="37"/>
  <c r="C542" i="37"/>
  <c r="D542" i="37"/>
  <c r="B543" i="37"/>
  <c r="C543" i="37"/>
  <c r="D543" i="37"/>
  <c r="B544" i="37"/>
  <c r="C544" i="37"/>
  <c r="D544" i="37"/>
  <c r="B545" i="37"/>
  <c r="C545" i="37"/>
  <c r="D545" i="37"/>
  <c r="B546" i="37"/>
  <c r="B547" i="37"/>
  <c r="G547" i="37" s="1"/>
  <c r="C547" i="37"/>
  <c r="D547" i="37"/>
  <c r="B548" i="37"/>
  <c r="C548" i="37"/>
  <c r="D548" i="37"/>
  <c r="B549" i="37"/>
  <c r="C549" i="37"/>
  <c r="D549" i="37"/>
  <c r="B550" i="37"/>
  <c r="C550" i="37"/>
  <c r="D550" i="37"/>
  <c r="B551" i="37"/>
  <c r="G551" i="37" s="1"/>
  <c r="C551" i="37"/>
  <c r="D551" i="37"/>
  <c r="B552" i="37"/>
  <c r="C552" i="37"/>
  <c r="D552" i="37"/>
  <c r="B553" i="37"/>
  <c r="C553" i="37"/>
  <c r="D553" i="37"/>
  <c r="B554" i="37"/>
  <c r="B555" i="37"/>
  <c r="C555" i="37"/>
  <c r="D555" i="37"/>
  <c r="B556" i="37"/>
  <c r="C556" i="37"/>
  <c r="G556" i="37" s="1"/>
  <c r="D556" i="37"/>
  <c r="B557" i="37"/>
  <c r="C557" i="37"/>
  <c r="D557" i="37"/>
  <c r="B558" i="37"/>
  <c r="B559" i="37"/>
  <c r="B560" i="37"/>
  <c r="C560" i="37"/>
  <c r="D560" i="37"/>
  <c r="B561" i="37"/>
  <c r="C561" i="37"/>
  <c r="D561" i="37"/>
  <c r="B562" i="37"/>
  <c r="B563" i="37"/>
  <c r="G563" i="37" s="1"/>
  <c r="C563" i="37"/>
  <c r="D563" i="37"/>
  <c r="B564" i="37"/>
  <c r="C564" i="37"/>
  <c r="D564" i="37"/>
  <c r="B565" i="37"/>
  <c r="B566" i="37"/>
  <c r="C566" i="37"/>
  <c r="G566" i="37" s="1"/>
  <c r="D566" i="37"/>
  <c r="B567" i="37"/>
  <c r="C567" i="37"/>
  <c r="D567" i="37"/>
  <c r="B568" i="37"/>
  <c r="B569" i="37"/>
  <c r="C569" i="37"/>
  <c r="D569" i="37"/>
  <c r="B570" i="37"/>
  <c r="C570" i="37"/>
  <c r="D570" i="37"/>
  <c r="B571" i="37"/>
  <c r="B572" i="37"/>
  <c r="B573" i="37"/>
  <c r="C573" i="37"/>
  <c r="D573" i="37"/>
  <c r="B574" i="37"/>
  <c r="C574" i="37"/>
  <c r="D574" i="37"/>
  <c r="B575" i="37"/>
  <c r="G575" i="37" s="1"/>
  <c r="C575" i="37"/>
  <c r="D575" i="37"/>
  <c r="B576" i="37"/>
  <c r="B577" i="37"/>
  <c r="G577" i="37" s="1"/>
  <c r="C577" i="37"/>
  <c r="D577" i="37"/>
  <c r="B578" i="37"/>
  <c r="B579" i="37"/>
  <c r="G579" i="37" s="1"/>
  <c r="C579" i="37"/>
  <c r="D579" i="37"/>
  <c r="B580" i="37"/>
  <c r="C580" i="37"/>
  <c r="D580" i="37"/>
  <c r="B581" i="37"/>
  <c r="B582" i="37"/>
  <c r="C582" i="37"/>
  <c r="D582" i="37"/>
  <c r="B583" i="37"/>
  <c r="C583" i="37"/>
  <c r="D583" i="37"/>
  <c r="G583" i="37" s="1"/>
  <c r="B584" i="37"/>
  <c r="B585" i="37"/>
  <c r="B586" i="37"/>
  <c r="C586" i="37"/>
  <c r="D586" i="37"/>
  <c r="B587" i="37"/>
  <c r="C587" i="37"/>
  <c r="D587" i="37"/>
  <c r="B588" i="37"/>
  <c r="C588" i="37"/>
  <c r="G588" i="37" s="1"/>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G599" i="37" s="1"/>
  <c r="C599" i="37"/>
  <c r="D599" i="37"/>
  <c r="B600" i="37"/>
  <c r="C600" i="37"/>
  <c r="D600" i="37"/>
  <c r="B601" i="37"/>
  <c r="C601" i="37"/>
  <c r="D601" i="37"/>
  <c r="B602" i="37"/>
  <c r="C602" i="37"/>
  <c r="D602" i="37"/>
  <c r="B603" i="37"/>
  <c r="B604" i="37"/>
  <c r="C604" i="37"/>
  <c r="D604" i="37"/>
  <c r="B605" i="37"/>
  <c r="G605" i="37" s="1"/>
  <c r="C605" i="37"/>
  <c r="D605" i="37"/>
  <c r="B606" i="37"/>
  <c r="C606" i="37"/>
  <c r="D606" i="37"/>
  <c r="B607" i="37"/>
  <c r="C607" i="37"/>
  <c r="D607" i="37"/>
  <c r="B608" i="37"/>
  <c r="B609" i="37"/>
  <c r="C609" i="37"/>
  <c r="D609" i="37"/>
  <c r="B610" i="37"/>
  <c r="C610" i="37"/>
  <c r="G610" i="37" s="1"/>
  <c r="D610" i="37"/>
  <c r="B611" i="37"/>
  <c r="C611" i="37"/>
  <c r="D611" i="37"/>
  <c r="B612" i="37"/>
  <c r="C612" i="37"/>
  <c r="G612" i="37" s="1"/>
  <c r="D612" i="37"/>
  <c r="B613" i="37"/>
  <c r="C613" i="37"/>
  <c r="D613" i="37"/>
  <c r="B614" i="37"/>
  <c r="C614" i="37"/>
  <c r="G614" i="37" s="1"/>
  <c r="D614" i="37"/>
  <c r="B615" i="37"/>
  <c r="C615" i="37"/>
  <c r="D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G628" i="37" s="1"/>
  <c r="D628" i="37"/>
  <c r="B629" i="37"/>
  <c r="C629" i="37"/>
  <c r="D629" i="37"/>
  <c r="B630" i="37"/>
  <c r="B631" i="37"/>
  <c r="B632" i="37"/>
  <c r="B633" i="37"/>
  <c r="B634" i="37"/>
  <c r="B635" i="37"/>
  <c r="B636" i="37"/>
  <c r="B637" i="37"/>
  <c r="B638" i="37"/>
  <c r="C638" i="37"/>
  <c r="G638" i="37" s="1"/>
  <c r="D638" i="37"/>
  <c r="B639" i="37"/>
  <c r="C639" i="37"/>
  <c r="D639" i="37"/>
  <c r="H639" i="37" s="1"/>
  <c r="B640" i="37"/>
  <c r="C640" i="37"/>
  <c r="D640" i="37"/>
  <c r="H640" i="37" s="1"/>
  <c r="B641" i="37"/>
  <c r="C641" i="37"/>
  <c r="D641" i="37"/>
  <c r="B642" i="37"/>
  <c r="B643" i="37"/>
  <c r="C643" i="37"/>
  <c r="D643" i="37"/>
  <c r="B644" i="37"/>
  <c r="C644" i="37"/>
  <c r="D644" i="37"/>
  <c r="B645" i="37"/>
  <c r="C645" i="37"/>
  <c r="D645" i="37"/>
  <c r="B646" i="37"/>
  <c r="C646" i="37"/>
  <c r="D646" i="37"/>
  <c r="H646" i="37" s="1"/>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H674" i="37" s="1"/>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H685" i="37" s="1"/>
  <c r="B686" i="37"/>
  <c r="C686" i="37"/>
  <c r="D686" i="37"/>
  <c r="B687" i="37"/>
  <c r="C687" i="37"/>
  <c r="D687" i="37"/>
  <c r="B688" i="37"/>
  <c r="C688" i="37"/>
  <c r="D688" i="37"/>
  <c r="B689" i="37"/>
  <c r="C689" i="37"/>
  <c r="D689" i="37"/>
  <c r="H689" i="37" s="1"/>
  <c r="B690" i="37"/>
  <c r="C690" i="37"/>
  <c r="D690" i="37"/>
  <c r="H690" i="37" s="1"/>
  <c r="B691" i="37"/>
  <c r="C691" i="37"/>
  <c r="D691" i="37"/>
  <c r="B692" i="37"/>
  <c r="C692" i="37"/>
  <c r="D692" i="37"/>
  <c r="B693" i="37"/>
  <c r="C693" i="37"/>
  <c r="D693" i="37"/>
  <c r="B694" i="37"/>
  <c r="C694" i="37"/>
  <c r="D694" i="37"/>
  <c r="H694" i="37" s="1"/>
  <c r="B695" i="37"/>
  <c r="C695" i="37"/>
  <c r="D695" i="37"/>
  <c r="B696" i="37"/>
  <c r="C696" i="37"/>
  <c r="H696" i="37" s="1"/>
  <c r="D696" i="37"/>
  <c r="B697" i="37"/>
  <c r="C697" i="37"/>
  <c r="D697" i="37"/>
  <c r="B698" i="37"/>
  <c r="C698" i="37"/>
  <c r="D698" i="37"/>
  <c r="H698" i="37" s="1"/>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G781" i="37" s="1"/>
  <c r="C781" i="37"/>
  <c r="D781" i="37"/>
  <c r="B782" i="37"/>
  <c r="C782" i="37"/>
  <c r="D782" i="37"/>
  <c r="B783" i="37"/>
  <c r="C783" i="37"/>
  <c r="D783" i="37"/>
  <c r="B784" i="37"/>
  <c r="C784" i="37"/>
  <c r="D784" i="37"/>
  <c r="B785" i="37"/>
  <c r="G785" i="37" s="1"/>
  <c r="C785" i="37"/>
  <c r="D785" i="37"/>
  <c r="B786" i="37"/>
  <c r="C786" i="37"/>
  <c r="D786" i="37"/>
  <c r="H786" i="37" s="1"/>
  <c r="B787" i="37"/>
  <c r="C787" i="37"/>
  <c r="D787" i="37"/>
  <c r="B788" i="37"/>
  <c r="C788" i="37"/>
  <c r="D788" i="37"/>
  <c r="B789" i="37"/>
  <c r="G789" i="37" s="1"/>
  <c r="C789" i="37"/>
  <c r="D789" i="37"/>
  <c r="B790" i="37"/>
  <c r="C790" i="37"/>
  <c r="D790" i="37"/>
  <c r="B791" i="37"/>
  <c r="C791" i="37"/>
  <c r="D791" i="37"/>
  <c r="B792" i="37"/>
  <c r="C792" i="37"/>
  <c r="D792" i="37"/>
  <c r="B793" i="37"/>
  <c r="G793" i="37" s="1"/>
  <c r="C793" i="37"/>
  <c r="D793" i="37"/>
  <c r="B794" i="37"/>
  <c r="C794" i="37"/>
  <c r="D794" i="37"/>
  <c r="B795" i="37"/>
  <c r="C795" i="37"/>
  <c r="D795" i="37"/>
  <c r="B796" i="37"/>
  <c r="C796" i="37"/>
  <c r="D796" i="37"/>
  <c r="B797" i="37"/>
  <c r="G797" i="37" s="1"/>
  <c r="C797" i="37"/>
  <c r="D797" i="37"/>
  <c r="B798" i="37"/>
  <c r="C798" i="37"/>
  <c r="D798" i="37"/>
  <c r="B799" i="37"/>
  <c r="C799" i="37"/>
  <c r="D799" i="37"/>
  <c r="B800" i="37"/>
  <c r="C800" i="37"/>
  <c r="D800" i="37"/>
  <c r="B801" i="37"/>
  <c r="G801" i="37" s="1"/>
  <c r="C801" i="37"/>
  <c r="D801" i="37"/>
  <c r="B802" i="37"/>
  <c r="C802" i="37"/>
  <c r="D802" i="37"/>
  <c r="B803" i="37"/>
  <c r="C803" i="37"/>
  <c r="D803" i="37"/>
  <c r="B804" i="37"/>
  <c r="C804" i="37"/>
  <c r="D804" i="37"/>
  <c r="B805" i="37"/>
  <c r="G805" i="37" s="1"/>
  <c r="C805" i="37"/>
  <c r="D805" i="37"/>
  <c r="B806" i="37"/>
  <c r="C806" i="37"/>
  <c r="D806" i="37"/>
  <c r="B807" i="37"/>
  <c r="C807" i="37"/>
  <c r="D807" i="37"/>
  <c r="B808" i="37"/>
  <c r="C808" i="37"/>
  <c r="D808" i="37"/>
  <c r="B809" i="37"/>
  <c r="G809" i="37" s="1"/>
  <c r="C809" i="37"/>
  <c r="D809" i="37"/>
  <c r="B810" i="37"/>
  <c r="C810" i="37"/>
  <c r="D810" i="37"/>
  <c r="B811" i="37"/>
  <c r="C811" i="37"/>
  <c r="D811" i="37"/>
  <c r="B812" i="37"/>
  <c r="C812" i="37"/>
  <c r="D812" i="37"/>
  <c r="B813" i="37"/>
  <c r="G813" i="37" s="1"/>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G829" i="37" s="1"/>
  <c r="C829" i="37"/>
  <c r="D829" i="37"/>
  <c r="B830" i="37"/>
  <c r="C830" i="37"/>
  <c r="D830" i="37"/>
  <c r="B831" i="37"/>
  <c r="C831" i="37"/>
  <c r="D831" i="37"/>
  <c r="B832" i="37"/>
  <c r="C832" i="37"/>
  <c r="D832" i="37"/>
  <c r="B833" i="37"/>
  <c r="G833" i="37" s="1"/>
  <c r="C833" i="37"/>
  <c r="D833" i="37"/>
  <c r="B834" i="37"/>
  <c r="C834" i="37"/>
  <c r="D834" i="37"/>
  <c r="B835" i="37"/>
  <c r="C835" i="37"/>
  <c r="D835" i="37"/>
  <c r="B836" i="37"/>
  <c r="C836" i="37"/>
  <c r="D836" i="37"/>
  <c r="B837" i="37"/>
  <c r="G837" i="37" s="1"/>
  <c r="C837" i="37"/>
  <c r="D837" i="37"/>
  <c r="B838" i="37"/>
  <c r="C838" i="37"/>
  <c r="D838" i="37"/>
  <c r="B839" i="37"/>
  <c r="C839" i="37"/>
  <c r="D839" i="37"/>
  <c r="B840" i="37"/>
  <c r="C840" i="37"/>
  <c r="D840" i="37"/>
  <c r="B841" i="37"/>
  <c r="G841" i="37" s="1"/>
  <c r="C841" i="37"/>
  <c r="D841" i="37"/>
  <c r="B842" i="37"/>
  <c r="C842" i="37"/>
  <c r="D842" i="37"/>
  <c r="B843" i="37"/>
  <c r="C843" i="37"/>
  <c r="D843" i="37"/>
  <c r="B844" i="37"/>
  <c r="C844" i="37"/>
  <c r="D844" i="37"/>
  <c r="B845" i="37"/>
  <c r="G845" i="37" s="1"/>
  <c r="C845" i="37"/>
  <c r="D845" i="37"/>
  <c r="B846" i="37"/>
  <c r="C846" i="37"/>
  <c r="D846" i="37"/>
  <c r="B847" i="37"/>
  <c r="C847" i="37"/>
  <c r="D847" i="37"/>
  <c r="B848" i="37"/>
  <c r="C848" i="37"/>
  <c r="D848" i="37"/>
  <c r="B849" i="37"/>
  <c r="G849" i="37" s="1"/>
  <c r="C849" i="37"/>
  <c r="D849" i="37"/>
  <c r="B850" i="37"/>
  <c r="C850" i="37"/>
  <c r="D850" i="37"/>
  <c r="B851" i="37"/>
  <c r="C851" i="37"/>
  <c r="D851" i="37"/>
  <c r="B852" i="37"/>
  <c r="C852" i="37"/>
  <c r="D852" i="37"/>
  <c r="B853" i="37"/>
  <c r="C853" i="37"/>
  <c r="D853" i="37"/>
  <c r="B854" i="37"/>
  <c r="C854" i="37"/>
  <c r="D854" i="37"/>
  <c r="B855" i="37"/>
  <c r="G855" i="37" s="1"/>
  <c r="C855" i="37"/>
  <c r="D855" i="37"/>
  <c r="B856" i="37"/>
  <c r="C856" i="37"/>
  <c r="D856" i="37"/>
  <c r="B857" i="37"/>
  <c r="C857" i="37"/>
  <c r="D857" i="37"/>
  <c r="B858" i="37"/>
  <c r="C858" i="37"/>
  <c r="D858" i="37"/>
  <c r="B859" i="37"/>
  <c r="G859" i="37" s="1"/>
  <c r="C859" i="37"/>
  <c r="D859" i="37"/>
  <c r="B860" i="37"/>
  <c r="C860" i="37"/>
  <c r="D860" i="37"/>
  <c r="B861" i="37"/>
  <c r="C861" i="37"/>
  <c r="D861" i="37"/>
  <c r="B862" i="37"/>
  <c r="C862" i="37"/>
  <c r="D862" i="37"/>
  <c r="B863" i="37"/>
  <c r="G863" i="37" s="1"/>
  <c r="C863" i="37"/>
  <c r="D863" i="37"/>
  <c r="B864" i="37"/>
  <c r="C864" i="37"/>
  <c r="D864" i="37"/>
  <c r="B865" i="37"/>
  <c r="C865" i="37"/>
  <c r="D865" i="37"/>
  <c r="B866" i="37"/>
  <c r="C866" i="37"/>
  <c r="D866" i="37"/>
  <c r="B867" i="37"/>
  <c r="G867" i="37" s="1"/>
  <c r="C867" i="37"/>
  <c r="D867" i="37"/>
  <c r="B868" i="37"/>
  <c r="C868" i="37"/>
  <c r="D868" i="37"/>
  <c r="B869" i="37"/>
  <c r="C869" i="37"/>
  <c r="D869" i="37"/>
  <c r="B870" i="37"/>
  <c r="C870" i="37"/>
  <c r="D870" i="37"/>
  <c r="B871" i="37"/>
  <c r="G871" i="37" s="1"/>
  <c r="C871" i="37"/>
  <c r="D871" i="37"/>
  <c r="B872" i="37"/>
  <c r="C872" i="37"/>
  <c r="D872" i="37"/>
  <c r="B873" i="37"/>
  <c r="C873" i="37"/>
  <c r="D873" i="37"/>
  <c r="B874" i="37"/>
  <c r="C874" i="37"/>
  <c r="D874" i="37"/>
  <c r="B875" i="37"/>
  <c r="G875" i="37" s="1"/>
  <c r="C875" i="37"/>
  <c r="D875" i="37"/>
  <c r="B876" i="37"/>
  <c r="C876" i="37"/>
  <c r="D876" i="37"/>
  <c r="B877" i="37"/>
  <c r="C877" i="37"/>
  <c r="D877" i="37"/>
  <c r="B878" i="37"/>
  <c r="C878" i="37"/>
  <c r="D878" i="37"/>
  <c r="B879" i="37"/>
  <c r="G879" i="37" s="1"/>
  <c r="C879" i="37"/>
  <c r="D879" i="37"/>
  <c r="B880" i="37"/>
  <c r="C880" i="37"/>
  <c r="D880" i="37"/>
  <c r="B881" i="37"/>
  <c r="C881" i="37"/>
  <c r="D881" i="37"/>
  <c r="B882" i="37"/>
  <c r="C882" i="37"/>
  <c r="D882" i="37"/>
  <c r="B883" i="37"/>
  <c r="G883" i="37" s="1"/>
  <c r="C883" i="37"/>
  <c r="D883" i="37"/>
  <c r="B884" i="37"/>
  <c r="C884" i="37"/>
  <c r="D884" i="37"/>
  <c r="B885" i="37"/>
  <c r="C885" i="37"/>
  <c r="D885" i="37"/>
  <c r="B886" i="37"/>
  <c r="C886" i="37"/>
  <c r="D886" i="37"/>
  <c r="B887" i="37"/>
  <c r="G887" i="37" s="1"/>
  <c r="C887" i="37"/>
  <c r="D887" i="37"/>
  <c r="B888" i="37"/>
  <c r="C888" i="37"/>
  <c r="D888" i="37"/>
  <c r="B889" i="37"/>
  <c r="C889" i="37"/>
  <c r="D889" i="37"/>
  <c r="B890" i="37"/>
  <c r="C890" i="37"/>
  <c r="D890" i="37"/>
  <c r="B891" i="37"/>
  <c r="G891" i="37" s="1"/>
  <c r="C891" i="37"/>
  <c r="D891" i="37"/>
  <c r="B892" i="37"/>
  <c r="C892" i="37"/>
  <c r="D892" i="37"/>
  <c r="B893" i="37"/>
  <c r="C893" i="37"/>
  <c r="D893" i="37"/>
  <c r="B894" i="37"/>
  <c r="C894" i="37"/>
  <c r="D894" i="37"/>
  <c r="B895" i="37"/>
  <c r="G895" i="37" s="1"/>
  <c r="C895" i="37"/>
  <c r="D895" i="37"/>
  <c r="B896" i="37"/>
  <c r="C896" i="37"/>
  <c r="D896" i="37"/>
  <c r="B897" i="37"/>
  <c r="C897" i="37"/>
  <c r="D897" i="37"/>
  <c r="B898" i="37"/>
  <c r="C898" i="37"/>
  <c r="D898" i="37"/>
  <c r="B899" i="37"/>
  <c r="G899" i="37" s="1"/>
  <c r="C899" i="37"/>
  <c r="D899" i="37"/>
  <c r="B900" i="37"/>
  <c r="C900" i="37"/>
  <c r="D900" i="37"/>
  <c r="B901" i="37"/>
  <c r="C901" i="37"/>
  <c r="D901" i="37"/>
  <c r="B902" i="37"/>
  <c r="C902" i="37"/>
  <c r="D902" i="37"/>
  <c r="B903" i="37"/>
  <c r="G903" i="37" s="1"/>
  <c r="C903" i="37"/>
  <c r="D903" i="37"/>
  <c r="B904" i="37"/>
  <c r="C904" i="37"/>
  <c r="D904" i="37"/>
  <c r="B905" i="37"/>
  <c r="C905" i="37"/>
  <c r="D905" i="37"/>
  <c r="B906" i="37"/>
  <c r="C906" i="37"/>
  <c r="D906" i="37"/>
  <c r="B907" i="37"/>
  <c r="G907" i="37" s="1"/>
  <c r="C907" i="37"/>
  <c r="D907" i="37"/>
  <c r="B908" i="37"/>
  <c r="C908" i="37"/>
  <c r="D908" i="37"/>
  <c r="B909" i="37"/>
  <c r="C909" i="37"/>
  <c r="D909" i="37"/>
  <c r="B910" i="37"/>
  <c r="C910" i="37"/>
  <c r="D910" i="37"/>
  <c r="B911" i="37"/>
  <c r="G911" i="37" s="1"/>
  <c r="C911" i="37"/>
  <c r="D911" i="37"/>
  <c r="B912" i="37"/>
  <c r="C912" i="37"/>
  <c r="D912" i="37"/>
  <c r="B913" i="37"/>
  <c r="C913" i="37"/>
  <c r="D913" i="37"/>
  <c r="B914" i="37"/>
  <c r="C914" i="37"/>
  <c r="D914" i="37"/>
  <c r="B915" i="37"/>
  <c r="G915" i="37" s="1"/>
  <c r="C915" i="37"/>
  <c r="D915" i="37"/>
  <c r="B916" i="37"/>
  <c r="C916" i="37"/>
  <c r="D916" i="37"/>
  <c r="B917" i="37"/>
  <c r="C917" i="37"/>
  <c r="D917" i="37"/>
  <c r="B918" i="37"/>
  <c r="C918" i="37"/>
  <c r="D918" i="37"/>
  <c r="B919" i="37"/>
  <c r="G919" i="37" s="1"/>
  <c r="C919" i="37"/>
  <c r="D919" i="37"/>
  <c r="B920" i="37"/>
  <c r="C920" i="37"/>
  <c r="D920" i="37"/>
  <c r="B921" i="37"/>
  <c r="C921" i="37"/>
  <c r="D921" i="37"/>
  <c r="B922" i="37"/>
  <c r="C922" i="37"/>
  <c r="D922" i="37"/>
  <c r="B923" i="37"/>
  <c r="G923" i="37" s="1"/>
  <c r="C923" i="37"/>
  <c r="D923" i="37"/>
  <c r="B924" i="37"/>
  <c r="C924" i="37"/>
  <c r="D924" i="37"/>
  <c r="B925" i="37"/>
  <c r="C925" i="37"/>
  <c r="D925" i="37"/>
  <c r="B926" i="37"/>
  <c r="C926" i="37"/>
  <c r="D926" i="37"/>
  <c r="B927" i="37"/>
  <c r="G927" i="37" s="1"/>
  <c r="C927" i="37"/>
  <c r="D927" i="37"/>
  <c r="B928" i="37"/>
  <c r="C928" i="37"/>
  <c r="D928" i="37"/>
  <c r="B929" i="37"/>
  <c r="C929" i="37"/>
  <c r="D929" i="37"/>
  <c r="B930" i="37"/>
  <c r="C930" i="37"/>
  <c r="D930" i="37"/>
  <c r="B931" i="37"/>
  <c r="G931" i="37" s="1"/>
  <c r="C931" i="37"/>
  <c r="D931" i="37"/>
  <c r="B932" i="37"/>
  <c r="C932" i="37"/>
  <c r="D932" i="37"/>
  <c r="B933" i="37"/>
  <c r="C933" i="37"/>
  <c r="D933" i="37"/>
  <c r="B934" i="37"/>
  <c r="C934" i="37"/>
  <c r="D934" i="37"/>
  <c r="B935" i="37"/>
  <c r="G935" i="37" s="1"/>
  <c r="C935" i="37"/>
  <c r="D935" i="37"/>
  <c r="B936" i="37"/>
  <c r="C936" i="37"/>
  <c r="D936" i="37"/>
  <c r="B937" i="37"/>
  <c r="C937" i="37"/>
  <c r="D937" i="37"/>
  <c r="B938" i="37"/>
  <c r="C938" i="37"/>
  <c r="D938" i="37"/>
  <c r="B939" i="37"/>
  <c r="G939" i="37" s="1"/>
  <c r="C939" i="37"/>
  <c r="D939" i="37"/>
  <c r="B940" i="37"/>
  <c r="C940" i="37"/>
  <c r="D940" i="37"/>
  <c r="B941" i="37"/>
  <c r="C941" i="37"/>
  <c r="D941" i="37"/>
  <c r="B942" i="37"/>
  <c r="C942" i="37"/>
  <c r="D942" i="37"/>
  <c r="B943" i="37"/>
  <c r="G943" i="37" s="1"/>
  <c r="C943" i="37"/>
  <c r="D943" i="37"/>
  <c r="B944" i="37"/>
  <c r="C944" i="37"/>
  <c r="D944" i="37"/>
  <c r="B945" i="37"/>
  <c r="C945" i="37"/>
  <c r="D945" i="37"/>
  <c r="B946" i="37"/>
  <c r="C946" i="37"/>
  <c r="D946" i="37"/>
  <c r="B947" i="37"/>
  <c r="G947" i="37" s="1"/>
  <c r="C947" i="37"/>
  <c r="D947" i="37"/>
  <c r="B948" i="37"/>
  <c r="C948" i="37"/>
  <c r="D948" i="37"/>
  <c r="B949" i="37"/>
  <c r="C949" i="37"/>
  <c r="D949" i="37"/>
  <c r="B950" i="37"/>
  <c r="C950" i="37"/>
  <c r="D950" i="37"/>
  <c r="B951" i="37"/>
  <c r="G951" i="37" s="1"/>
  <c r="C951" i="37"/>
  <c r="D951" i="37"/>
  <c r="B952" i="37"/>
  <c r="C952" i="37"/>
  <c r="D952" i="37"/>
  <c r="B953" i="37"/>
  <c r="C953" i="37"/>
  <c r="D953" i="37"/>
  <c r="B954" i="37"/>
  <c r="C954" i="37"/>
  <c r="D954" i="37"/>
  <c r="B955" i="37"/>
  <c r="G955" i="37" s="1"/>
  <c r="C955" i="37"/>
  <c r="D955" i="37"/>
  <c r="B956" i="37"/>
  <c r="C956" i="37"/>
  <c r="D956" i="37"/>
  <c r="B957" i="37"/>
  <c r="C957" i="37"/>
  <c r="D957" i="37"/>
  <c r="B958" i="37"/>
  <c r="C958" i="37"/>
  <c r="D958" i="37"/>
  <c r="B959" i="37"/>
  <c r="G959" i="37" s="1"/>
  <c r="C959" i="37"/>
  <c r="D959" i="37"/>
  <c r="B960" i="37"/>
  <c r="C960" i="37"/>
  <c r="D960" i="37"/>
  <c r="B961" i="37"/>
  <c r="C961" i="37"/>
  <c r="D961" i="37"/>
  <c r="B962" i="37"/>
  <c r="C962" i="37"/>
  <c r="D962" i="37"/>
  <c r="B963" i="37"/>
  <c r="G963" i="37" s="1"/>
  <c r="C963" i="37"/>
  <c r="D963" i="37"/>
  <c r="B964" i="37"/>
  <c r="C964" i="37"/>
  <c r="D964" i="37"/>
  <c r="B965" i="37"/>
  <c r="C965" i="37"/>
  <c r="D965" i="37"/>
  <c r="B966" i="37"/>
  <c r="C966" i="37"/>
  <c r="D966" i="37"/>
  <c r="B967" i="37"/>
  <c r="G967" i="37" s="1"/>
  <c r="C967" i="37"/>
  <c r="D967" i="37"/>
  <c r="B968" i="37"/>
  <c r="C968" i="37"/>
  <c r="D968" i="37"/>
  <c r="B969" i="37"/>
  <c r="C969" i="37"/>
  <c r="D969" i="37"/>
  <c r="B970" i="37"/>
  <c r="C970" i="37"/>
  <c r="D970" i="37"/>
  <c r="B971" i="37"/>
  <c r="G971" i="37" s="1"/>
  <c r="C971" i="37"/>
  <c r="D971" i="37"/>
  <c r="B972" i="37"/>
  <c r="C972" i="37"/>
  <c r="D972" i="37"/>
  <c r="B973" i="37"/>
  <c r="C973" i="37"/>
  <c r="D973" i="37"/>
  <c r="B974" i="37"/>
  <c r="C974" i="37"/>
  <c r="D974" i="37"/>
  <c r="B975" i="37"/>
  <c r="G975" i="37" s="1"/>
  <c r="C975" i="37"/>
  <c r="D975" i="37"/>
  <c r="B976" i="37"/>
  <c r="C976" i="37"/>
  <c r="D976" i="37"/>
  <c r="B977" i="37"/>
  <c r="B978" i="37"/>
  <c r="B979" i="37"/>
  <c r="B980" i="37"/>
  <c r="C980" i="37"/>
  <c r="D980" i="37"/>
  <c r="H980" i="37" s="1"/>
  <c r="B981" i="37"/>
  <c r="C981" i="37"/>
  <c r="D981" i="37"/>
  <c r="B982" i="37"/>
  <c r="C982" i="37"/>
  <c r="D982" i="37"/>
  <c r="B983" i="37"/>
  <c r="B984" i="37"/>
  <c r="B985" i="37"/>
  <c r="C985" i="37"/>
  <c r="D985" i="37"/>
  <c r="B986" i="37"/>
  <c r="C986" i="37"/>
  <c r="D986" i="37"/>
  <c r="B987" i="37"/>
  <c r="C987" i="37"/>
  <c r="D987" i="37"/>
  <c r="H987" i="37" s="1"/>
  <c r="B988" i="37"/>
  <c r="C988" i="37"/>
  <c r="D988" i="37"/>
  <c r="H988" i="37" s="1"/>
  <c r="B989" i="37"/>
  <c r="C989" i="37"/>
  <c r="D989" i="37"/>
  <c r="B990" i="37"/>
  <c r="B991" i="37"/>
  <c r="C991" i="37"/>
  <c r="D991" i="37"/>
  <c r="B992" i="37"/>
  <c r="C992" i="37"/>
  <c r="D992" i="37"/>
  <c r="B993" i="37"/>
  <c r="C993" i="37"/>
  <c r="D993" i="37"/>
  <c r="H993" i="37" s="1"/>
  <c r="B994" i="37"/>
  <c r="C994" i="37"/>
  <c r="D994" i="37"/>
  <c r="B995" i="37"/>
  <c r="C995" i="37"/>
  <c r="D995" i="37"/>
  <c r="B996" i="37"/>
  <c r="C996" i="37"/>
  <c r="D996" i="37"/>
  <c r="B997" i="37"/>
  <c r="C997" i="37"/>
  <c r="D997" i="37"/>
  <c r="H997" i="37" s="1"/>
  <c r="B998" i="37"/>
  <c r="C998" i="37"/>
  <c r="D998" i="37"/>
  <c r="B999" i="37"/>
  <c r="C999" i="37"/>
  <c r="D999" i="37"/>
  <c r="G999" i="37" s="1"/>
  <c r="B1000" i="37"/>
  <c r="B1001" i="37"/>
  <c r="C1001" i="37"/>
  <c r="D1001" i="37"/>
  <c r="B1002" i="37"/>
  <c r="C1002" i="37"/>
  <c r="G1002" i="37" s="1"/>
  <c r="D1002" i="37"/>
  <c r="B1003" i="37"/>
  <c r="C1003" i="37"/>
  <c r="D1003" i="37"/>
  <c r="H1003" i="37" s="1"/>
  <c r="B1004" i="37"/>
  <c r="C1004" i="37"/>
  <c r="G1004" i="37" s="1"/>
  <c r="D1004" i="37"/>
  <c r="B1005" i="37"/>
  <c r="C1005" i="37"/>
  <c r="D1005" i="37"/>
  <c r="B1006" i="37"/>
  <c r="B1007" i="37"/>
  <c r="G1007" i="37" s="1"/>
  <c r="C1007" i="37"/>
  <c r="D1007" i="37"/>
  <c r="B1008" i="37"/>
  <c r="C1008" i="37"/>
  <c r="H1008" i="37" s="1"/>
  <c r="D1008" i="37"/>
  <c r="B1009" i="37"/>
  <c r="C1009" i="37"/>
  <c r="D1009" i="37"/>
  <c r="B1010" i="37"/>
  <c r="C1010" i="37"/>
  <c r="D1010" i="37"/>
  <c r="B1011" i="37"/>
  <c r="G1011" i="37" s="1"/>
  <c r="C1011" i="37"/>
  <c r="D1011" i="37"/>
  <c r="B1012" i="37"/>
  <c r="B1013" i="37"/>
  <c r="G1013" i="37" s="1"/>
  <c r="C1013" i="37"/>
  <c r="D1013" i="37"/>
  <c r="B1014" i="37"/>
  <c r="C1014" i="37"/>
  <c r="D1014" i="37"/>
  <c r="B1015" i="37"/>
  <c r="C1015" i="37"/>
  <c r="D1015" i="37"/>
  <c r="B1016" i="37"/>
  <c r="B1017" i="37"/>
  <c r="C1017" i="37"/>
  <c r="D1017" i="37"/>
  <c r="G1017" i="37" s="1"/>
  <c r="B1018" i="37"/>
  <c r="C1018" i="37"/>
  <c r="D1018" i="37"/>
  <c r="H1018" i="37" s="1"/>
  <c r="B1019" i="37"/>
  <c r="C1019" i="37"/>
  <c r="D1019" i="37"/>
  <c r="B1020" i="37"/>
  <c r="C1020" i="37"/>
  <c r="D1020" i="37"/>
  <c r="B1021" i="37"/>
  <c r="C1021" i="37"/>
  <c r="D1021" i="37"/>
  <c r="G1021" i="37" s="1"/>
  <c r="B1022" i="37"/>
  <c r="C1022" i="37"/>
  <c r="D1022" i="37"/>
  <c r="B1023" i="37"/>
  <c r="B1024" i="37"/>
  <c r="C1024" i="37"/>
  <c r="D1024" i="37"/>
  <c r="B1025" i="37"/>
  <c r="C1025" i="37"/>
  <c r="D1025" i="37"/>
  <c r="B1026" i="37"/>
  <c r="C1026" i="37"/>
  <c r="D1026" i="37"/>
  <c r="B1027" i="37"/>
  <c r="B1028" i="37"/>
  <c r="C1028" i="37"/>
  <c r="G1028" i="37" s="1"/>
  <c r="D1028" i="37"/>
  <c r="B1029" i="37"/>
  <c r="C1029" i="37"/>
  <c r="G1029" i="37" s="1"/>
  <c r="D1029" i="37"/>
  <c r="B1030" i="37"/>
  <c r="C1030" i="37"/>
  <c r="G1030" i="37" s="1"/>
  <c r="D1030" i="37"/>
  <c r="B1031" i="37"/>
  <c r="C1031" i="37"/>
  <c r="G1031" i="37" s="1"/>
  <c r="D1031" i="37"/>
  <c r="B1032" i="37"/>
  <c r="C1032" i="37"/>
  <c r="G1032" i="37" s="1"/>
  <c r="D1032" i="37"/>
  <c r="B1033" i="37"/>
  <c r="C1033" i="37"/>
  <c r="G1033" i="37" s="1"/>
  <c r="D1033" i="37"/>
  <c r="B1034" i="37"/>
  <c r="B1035" i="37"/>
  <c r="G1035" i="37" s="1"/>
  <c r="C1035" i="37"/>
  <c r="D1035" i="37"/>
  <c r="B1036" i="37"/>
  <c r="C1036" i="37"/>
  <c r="D1036" i="37"/>
  <c r="B1037" i="37"/>
  <c r="C1037" i="37"/>
  <c r="D1037" i="37"/>
  <c r="H1037" i="37" s="1"/>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H1054" i="37" s="1"/>
  <c r="D1054" i="37"/>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B1078" i="37"/>
  <c r="G1078" i="37" s="1"/>
  <c r="C1078" i="37"/>
  <c r="D1078" i="37"/>
  <c r="B1079" i="37"/>
  <c r="G1079" i="37" s="1"/>
  <c r="C1079" i="37"/>
  <c r="D1079" i="37"/>
  <c r="B1080" i="37"/>
  <c r="C1080" i="37"/>
  <c r="D1080" i="37"/>
  <c r="B1081" i="37"/>
  <c r="C1081" i="37"/>
  <c r="D1081" i="37"/>
  <c r="B1082" i="37"/>
  <c r="G1082" i="37" s="1"/>
  <c r="C1082" i="37"/>
  <c r="D1082" i="37"/>
  <c r="B1083" i="37"/>
  <c r="G1083" i="37" s="1"/>
  <c r="C1083" i="37"/>
  <c r="D1083" i="37"/>
  <c r="B1084" i="37"/>
  <c r="C1084" i="37"/>
  <c r="D1084" i="37"/>
  <c r="B1085" i="37"/>
  <c r="C1085" i="37"/>
  <c r="D1085" i="37"/>
  <c r="B1086" i="37"/>
  <c r="G1086" i="37" s="1"/>
  <c r="C1086" i="37"/>
  <c r="D1086" i="37"/>
  <c r="B1087" i="37"/>
  <c r="G1087" i="37" s="1"/>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G1098" i="37" s="1"/>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G1106" i="37" s="1"/>
  <c r="B1107" i="37"/>
  <c r="C1107" i="37"/>
  <c r="D1107" i="37"/>
  <c r="B1108" i="37"/>
  <c r="C1108" i="37"/>
  <c r="D1108" i="37"/>
  <c r="B1109" i="37"/>
  <c r="C1109" i="37"/>
  <c r="D1109" i="37"/>
  <c r="B1110" i="37"/>
  <c r="C1110" i="37"/>
  <c r="D1110" i="37"/>
  <c r="B1111" i="37"/>
  <c r="C1111" i="37"/>
  <c r="D1111" i="37"/>
  <c r="B1112" i="37"/>
  <c r="B1113" i="37"/>
  <c r="C1113" i="37"/>
  <c r="D1113" i="37"/>
  <c r="G1113" i="37"/>
  <c r="B1114" i="37"/>
  <c r="C1114" i="37"/>
  <c r="D1114" i="37"/>
  <c r="G1114" i="37"/>
  <c r="B1115" i="37"/>
  <c r="C1115" i="37"/>
  <c r="D1115" i="37"/>
  <c r="G1115" i="37"/>
  <c r="B1116" i="37"/>
  <c r="B1117" i="37"/>
  <c r="C1117" i="37"/>
  <c r="D1117" i="37"/>
  <c r="H1117" i="37" s="1"/>
  <c r="B1118" i="37"/>
  <c r="C1118" i="37"/>
  <c r="D1118" i="37"/>
  <c r="B1119" i="37"/>
  <c r="B1120" i="37"/>
  <c r="C1120" i="37"/>
  <c r="D1120" i="37"/>
  <c r="B1121" i="37"/>
  <c r="G1121" i="37" s="1"/>
  <c r="C1121" i="37"/>
  <c r="D1121" i="37"/>
  <c r="B1122" i="37"/>
  <c r="C1122" i="37"/>
  <c r="H1122" i="37" s="1"/>
  <c r="D1122" i="37"/>
  <c r="B1123" i="37"/>
  <c r="C1123" i="37"/>
  <c r="D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D1130" i="37"/>
  <c r="B1131" i="37"/>
  <c r="C1131" i="37"/>
  <c r="D1131" i="37"/>
  <c r="H1131" i="37" s="1"/>
  <c r="B1132" i="37"/>
  <c r="C1132" i="37"/>
  <c r="D1132" i="37"/>
  <c r="B1133" i="37"/>
  <c r="C1133" i="37"/>
  <c r="D1133" i="37"/>
  <c r="B1134" i="37"/>
  <c r="B1135" i="37"/>
  <c r="G1135" i="37" s="1"/>
  <c r="C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G1147" i="37" s="1"/>
  <c r="C1147" i="37"/>
  <c r="D1147" i="37"/>
  <c r="H1147" i="37" s="1"/>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H1171" i="37" s="1"/>
  <c r="B1172" i="37"/>
  <c r="C1172" i="37"/>
  <c r="D1172" i="37"/>
  <c r="B1173" i="37"/>
  <c r="G1173" i="37" s="1"/>
  <c r="C1173" i="37"/>
  <c r="D1173" i="37"/>
  <c r="B1174" i="37"/>
  <c r="C1174" i="37"/>
  <c r="D1174" i="37"/>
  <c r="B1175" i="37"/>
  <c r="C1175" i="37"/>
  <c r="D1175" i="37"/>
  <c r="H1175" i="37" s="1"/>
  <c r="B1176" i="37"/>
  <c r="C1176" i="37"/>
  <c r="D1176" i="37"/>
  <c r="B1177" i="37"/>
  <c r="G1177" i="37" s="1"/>
  <c r="C1177" i="37"/>
  <c r="D1177" i="37"/>
  <c r="B1178" i="37"/>
  <c r="C1178" i="37"/>
  <c r="D1178" i="37"/>
  <c r="B1179" i="37"/>
  <c r="C1179" i="37"/>
  <c r="D1179" i="37"/>
  <c r="H1179" i="37" s="1"/>
  <c r="B1180" i="37"/>
  <c r="C1180" i="37"/>
  <c r="D1180" i="37"/>
  <c r="B1181" i="37"/>
  <c r="G1181" i="37" s="1"/>
  <c r="C1181" i="37"/>
  <c r="D1181" i="37"/>
  <c r="B1182" i="37"/>
  <c r="C1182" i="37"/>
  <c r="D1182" i="37"/>
  <c r="B1183" i="37"/>
  <c r="C1183" i="37"/>
  <c r="D1183" i="37"/>
  <c r="H1183" i="37" s="1"/>
  <c r="B1184" i="37"/>
  <c r="C1184" i="37"/>
  <c r="D1184" i="37"/>
  <c r="B1185" i="37"/>
  <c r="G1185" i="37" s="1"/>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H1209" i="37" s="1"/>
  <c r="B1210" i="37"/>
  <c r="C1210" i="37"/>
  <c r="D1210" i="37"/>
  <c r="B1211" i="37"/>
  <c r="G1211" i="37" s="1"/>
  <c r="C1211" i="37"/>
  <c r="D1211" i="37"/>
  <c r="B1212" i="37"/>
  <c r="B1213" i="37"/>
  <c r="C1213" i="37"/>
  <c r="D1213" i="37"/>
  <c r="B1214" i="37"/>
  <c r="C1214" i="37"/>
  <c r="D1214" i="37"/>
  <c r="B1215" i="37"/>
  <c r="C1215" i="37"/>
  <c r="D1215" i="37"/>
  <c r="B1216" i="37"/>
  <c r="C1216" i="37"/>
  <c r="D1216" i="37"/>
  <c r="B1217" i="37"/>
  <c r="C1217" i="37"/>
  <c r="D1217" i="37"/>
  <c r="B1218" i="37"/>
  <c r="G1218" i="37" s="1"/>
  <c r="C1218" i="37"/>
  <c r="D1218" i="37"/>
  <c r="H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H1254" i="37" s="1"/>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G1306" i="37" s="1"/>
  <c r="C1306" i="37"/>
  <c r="D1306" i="37"/>
  <c r="B1307" i="37"/>
  <c r="C1307" i="37"/>
  <c r="D1307" i="37"/>
  <c r="B1308" i="37"/>
  <c r="C1308" i="37"/>
  <c r="D1308" i="37"/>
  <c r="H1308" i="37" s="1"/>
  <c r="B1309" i="37"/>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H1320" i="37" s="1"/>
  <c r="B1321" i="37"/>
  <c r="B1322" i="37"/>
  <c r="C1322" i="37"/>
  <c r="D1322" i="37"/>
  <c r="B1323" i="37"/>
  <c r="C1323" i="37"/>
  <c r="D1323" i="37"/>
  <c r="B1324" i="37"/>
  <c r="G1324" i="37" s="1"/>
  <c r="C1324" i="37"/>
  <c r="D1324" i="37"/>
  <c r="H1324" i="37" s="1"/>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H1345" i="37" s="1"/>
  <c r="D1345" i="37"/>
  <c r="B1346" i="37"/>
  <c r="C1346" i="37"/>
  <c r="D1346" i="37"/>
  <c r="B1347" i="37"/>
  <c r="C1347" i="37"/>
  <c r="G1347" i="37" s="1"/>
  <c r="D1347" i="37"/>
  <c r="B1348" i="37"/>
  <c r="B1349" i="37"/>
  <c r="C1349" i="37"/>
  <c r="D1349" i="37"/>
  <c r="B1350" i="37"/>
  <c r="C1350" i="37"/>
  <c r="D1350" i="37"/>
  <c r="B1351" i="37"/>
  <c r="C1351" i="37"/>
  <c r="D1351" i="37"/>
  <c r="B1352" i="37"/>
  <c r="G1352" i="37" s="1"/>
  <c r="C1352" i="37"/>
  <c r="D1352" i="37"/>
  <c r="B1353" i="37"/>
  <c r="C1353" i="37"/>
  <c r="D1353" i="37"/>
  <c r="B1354" i="37"/>
  <c r="C1354" i="37"/>
  <c r="D1354" i="37"/>
  <c r="B1355" i="37"/>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G1378" i="37" s="1"/>
  <c r="C1378" i="37"/>
  <c r="D1378" i="37"/>
  <c r="B1379" i="37"/>
  <c r="G1379" i="37" s="1"/>
  <c r="C1379" i="37"/>
  <c r="D1379" i="37"/>
  <c r="B1380" i="37"/>
  <c r="C1380" i="37"/>
  <c r="D1380" i="37"/>
  <c r="B1381" i="37"/>
  <c r="B1382" i="37"/>
  <c r="C1382" i="37"/>
  <c r="H1382" i="37" s="1"/>
  <c r="D1382" i="37"/>
  <c r="B1383" i="37"/>
  <c r="C1383" i="37"/>
  <c r="D1383" i="37"/>
  <c r="B1384" i="37"/>
  <c r="C1384" i="37"/>
  <c r="D1384" i="37"/>
  <c r="B1385" i="37"/>
  <c r="G1385" i="37" s="1"/>
  <c r="C1385" i="37"/>
  <c r="D1385" i="37"/>
  <c r="H1385" i="37" s="1"/>
  <c r="B1386" i="37"/>
  <c r="C1386" i="37"/>
  <c r="D1386" i="37"/>
  <c r="B1387" i="37"/>
  <c r="C1387" i="37"/>
  <c r="D1387" i="37"/>
  <c r="B1388" i="37"/>
  <c r="C1388" i="37"/>
  <c r="D1388" i="37"/>
  <c r="B1389" i="37"/>
  <c r="B1390" i="37"/>
  <c r="C1390" i="37"/>
  <c r="D1390" i="37"/>
  <c r="B1391" i="37"/>
  <c r="G1391" i="37" s="1"/>
  <c r="C1391" i="37"/>
  <c r="D1391" i="37"/>
  <c r="B1392" i="37"/>
  <c r="C1392" i="37"/>
  <c r="D1392" i="37"/>
  <c r="B1393" i="37"/>
  <c r="C1393" i="37"/>
  <c r="D1393" i="37"/>
  <c r="B1394" i="37"/>
  <c r="C1394" i="37"/>
  <c r="H1394" i="37" s="1"/>
  <c r="D1394" i="37"/>
  <c r="B1395" i="37"/>
  <c r="G1395" i="37" s="1"/>
  <c r="C1395" i="37"/>
  <c r="D1395" i="37"/>
  <c r="B1396" i="37"/>
  <c r="B1397" i="37"/>
  <c r="B1398" i="37"/>
  <c r="C1398" i="37"/>
  <c r="D1398" i="37"/>
  <c r="B1399" i="37"/>
  <c r="G1399" i="37" s="1"/>
  <c r="C1399" i="37"/>
  <c r="D1399" i="37"/>
  <c r="H1399" i="37" s="1"/>
  <c r="B1400" i="37"/>
  <c r="B1401" i="37"/>
  <c r="C1401" i="37"/>
  <c r="D1401" i="37"/>
  <c r="B1402" i="37"/>
  <c r="C1402" i="37"/>
  <c r="G1402" i="37" s="1"/>
  <c r="D1402" i="37"/>
  <c r="B1403" i="37"/>
  <c r="C1403" i="37"/>
  <c r="D1403" i="37"/>
  <c r="H1403" i="37" s="1"/>
  <c r="B1404" i="37"/>
  <c r="B1405" i="37"/>
  <c r="C1405" i="37"/>
  <c r="D1405" i="37"/>
  <c r="B1406" i="37"/>
  <c r="C1406" i="37"/>
  <c r="D1406" i="37"/>
  <c r="B1407" i="37"/>
  <c r="G1407" i="37" s="1"/>
  <c r="C1407" i="37"/>
  <c r="D1407" i="37"/>
  <c r="B1408" i="37"/>
  <c r="C1408" i="37"/>
  <c r="H1408" i="37" s="1"/>
  <c r="D1408" i="37"/>
  <c r="B1409" i="37"/>
  <c r="C1409" i="37"/>
  <c r="D1409" i="37"/>
  <c r="B1410" i="37"/>
  <c r="C1410" i="37"/>
  <c r="D1410" i="37"/>
  <c r="B1411" i="37"/>
  <c r="B1412" i="37"/>
  <c r="B1413" i="37"/>
  <c r="C1413" i="37"/>
  <c r="D1413" i="37"/>
  <c r="B1414" i="37"/>
  <c r="C1414" i="37"/>
  <c r="H1414" i="37" s="1"/>
  <c r="D1414" i="37"/>
  <c r="B1415" i="37"/>
  <c r="G1415" i="37" s="1"/>
  <c r="C1415" i="37"/>
  <c r="D1415" i="37"/>
  <c r="H1415" i="37" s="1"/>
  <c r="B1416" i="37"/>
  <c r="C1416" i="37"/>
  <c r="D1416" i="37"/>
  <c r="B1417" i="37"/>
  <c r="C1417" i="37"/>
  <c r="D1417" i="37"/>
  <c r="B1418" i="37"/>
  <c r="C1418" i="37"/>
  <c r="D1418" i="37"/>
  <c r="B1419" i="37"/>
  <c r="G1419" i="37" s="1"/>
  <c r="C1419" i="37"/>
  <c r="D1419" i="37"/>
  <c r="H1419" i="37" s="1"/>
  <c r="B1420" i="37"/>
  <c r="C1420" i="37"/>
  <c r="D1420" i="37"/>
  <c r="B1421" i="37"/>
  <c r="C1421" i="37"/>
  <c r="D1421" i="37"/>
  <c r="B1422" i="37"/>
  <c r="C1422" i="37"/>
  <c r="H1422" i="37" s="1"/>
  <c r="D1422" i="37"/>
  <c r="B1423" i="37"/>
  <c r="B1424" i="37"/>
  <c r="B1425" i="37"/>
  <c r="B1426" i="37"/>
  <c r="B1427" i="37"/>
  <c r="C1427" i="37"/>
  <c r="D1427" i="37"/>
  <c r="H1427" i="37" s="1"/>
  <c r="B1428" i="37"/>
  <c r="C1428" i="37"/>
  <c r="D1428" i="37"/>
  <c r="B1429" i="37"/>
  <c r="C1429" i="37"/>
  <c r="D1429" i="37"/>
  <c r="H1429" i="37" s="1"/>
  <c r="B1430" i="37"/>
  <c r="C1430" i="37"/>
  <c r="D1430" i="37"/>
  <c r="B1431" i="37"/>
  <c r="G1431" i="37" s="1"/>
  <c r="C1431" i="37"/>
  <c r="D1431" i="37"/>
  <c r="B1432" i="37"/>
  <c r="C1432" i="37"/>
  <c r="D1432" i="37"/>
  <c r="B1433" i="37"/>
  <c r="B1434" i="37"/>
  <c r="C1434" i="37"/>
  <c r="H1434" i="37" s="1"/>
  <c r="D1434" i="37"/>
  <c r="B1435" i="37"/>
  <c r="C1435" i="37"/>
  <c r="D1435" i="37"/>
  <c r="H1435" i="37" s="1"/>
  <c r="B1436" i="37"/>
  <c r="C1436" i="37"/>
  <c r="G1436" i="37" s="1"/>
  <c r="D1436" i="37"/>
  <c r="B1437" i="37"/>
  <c r="C1437" i="37"/>
  <c r="D1437" i="37"/>
  <c r="B1438" i="37"/>
  <c r="C1438" i="37"/>
  <c r="H1438" i="37" s="1"/>
  <c r="D1438" i="37"/>
  <c r="B1439" i="37"/>
  <c r="C1439" i="37"/>
  <c r="D1439" i="37"/>
  <c r="H1439" i="37" s="1"/>
  <c r="B1440" i="37"/>
  <c r="C1440" i="37"/>
  <c r="G1440" i="37" s="1"/>
  <c r="D1440" i="37"/>
  <c r="B1441" i="37"/>
  <c r="B1442" i="37"/>
  <c r="B1443" i="37"/>
  <c r="C1443" i="37"/>
  <c r="D1443" i="37"/>
  <c r="H1443" i="37" s="1"/>
  <c r="B1444" i="37"/>
  <c r="G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H1475" i="37" s="1"/>
  <c r="B1476" i="37"/>
  <c r="C1476" i="37"/>
  <c r="H1476" i="37" s="1"/>
  <c r="B1477" i="37"/>
  <c r="C1477" i="37"/>
  <c r="B1478" i="37"/>
  <c r="C1478" i="37"/>
  <c r="B1479" i="37"/>
  <c r="C1479" i="37"/>
  <c r="H1479" i="37" s="1"/>
  <c r="B1480" i="37"/>
  <c r="B1481" i="37"/>
  <c r="C1481" i="37"/>
  <c r="B1482" i="37"/>
  <c r="C1482" i="37"/>
  <c r="B1483" i="37"/>
  <c r="C1483" i="37"/>
  <c r="H1483" i="37" s="1"/>
  <c r="B1484" i="37"/>
  <c r="C1484" i="37"/>
  <c r="H1484" i="37" s="1"/>
  <c r="B1485" i="37"/>
  <c r="C1485" i="37"/>
  <c r="B1486" i="37"/>
  <c r="B1487" i="37"/>
  <c r="C1487" i="37"/>
  <c r="H1487" i="37" s="1"/>
  <c r="B1488" i="37"/>
  <c r="B1489" i="37"/>
  <c r="C1489" i="37"/>
  <c r="H1489" i="37" s="1"/>
  <c r="B1490" i="37"/>
  <c r="C1490" i="37"/>
  <c r="B1491" i="37"/>
  <c r="C1491" i="37"/>
  <c r="H1491" i="37" s="1"/>
  <c r="B1492" i="37"/>
  <c r="C1492" i="37"/>
  <c r="H1492" i="37" s="1"/>
  <c r="B1493" i="37"/>
  <c r="C1493" i="37"/>
  <c r="B1494" i="37"/>
  <c r="C1494" i="37"/>
  <c r="B1495" i="37"/>
  <c r="C1495" i="37"/>
  <c r="H1495" i="37" s="1"/>
  <c r="B1496" i="37"/>
  <c r="C1496" i="37"/>
  <c r="H1496" i="37" s="1"/>
  <c r="B1497" i="37"/>
  <c r="B1498" i="37"/>
  <c r="C1498" i="37"/>
  <c r="B1499" i="37"/>
  <c r="C1499" i="37"/>
  <c r="B1500" i="37"/>
  <c r="C1500" i="37"/>
  <c r="H1500" i="37" s="1"/>
  <c r="B1501" i="37"/>
  <c r="C1501" i="37"/>
  <c r="H1501" i="37" s="1"/>
  <c r="B1502" i="37"/>
  <c r="C1502" i="37"/>
  <c r="B1503" i="37"/>
  <c r="B1504" i="37"/>
  <c r="B1505" i="37"/>
  <c r="B1506" i="37"/>
  <c r="C1506" i="37"/>
  <c r="B1507" i="37"/>
  <c r="C1507" i="37"/>
  <c r="B1508" i="37"/>
  <c r="C1508" i="37"/>
  <c r="H1508" i="37" s="1"/>
  <c r="B1509" i="37"/>
  <c r="C1509" i="37"/>
  <c r="B1510" i="37"/>
  <c r="B1511" i="37"/>
  <c r="B1512" i="37"/>
  <c r="C1512" i="37"/>
  <c r="H1512" i="37" s="1"/>
  <c r="B1513" i="37"/>
  <c r="C1513" i="37"/>
  <c r="H1513" i="37" s="1"/>
  <c r="B1514" i="37"/>
  <c r="C1514" i="37"/>
  <c r="B1515" i="37"/>
  <c r="C1515" i="37"/>
  <c r="H1515" i="37" s="1"/>
  <c r="B1516" i="37"/>
  <c r="B1517" i="37"/>
  <c r="C1517" i="37"/>
  <c r="H1517" i="37" s="1"/>
  <c r="B1518" i="37"/>
  <c r="C1518" i="37"/>
  <c r="B1519" i="37"/>
  <c r="C1519" i="37"/>
  <c r="H1519" i="37" s="1"/>
  <c r="B1520" i="37"/>
  <c r="C1520" i="37"/>
  <c r="H1520" i="37" s="1"/>
  <c r="B1521" i="37"/>
  <c r="B1522" i="37"/>
  <c r="C1522" i="37"/>
  <c r="B1523" i="37"/>
  <c r="C1523" i="37"/>
  <c r="B1524" i="37"/>
  <c r="C1524" i="37"/>
  <c r="H1524" i="37" s="1"/>
  <c r="B1525" i="37"/>
  <c r="C1525" i="37"/>
  <c r="H1525" i="37" s="1"/>
  <c r="B1526" i="37"/>
  <c r="B1527" i="37"/>
  <c r="C1527" i="37"/>
  <c r="H1527" i="37" s="1"/>
  <c r="B1528" i="37"/>
  <c r="C1528" i="37"/>
  <c r="H1528" i="37" s="1"/>
  <c r="B1529" i="37"/>
  <c r="C1529" i="37"/>
  <c r="B1530" i="37"/>
  <c r="C1530" i="37"/>
  <c r="B1531" i="37"/>
  <c r="B1532" i="37"/>
  <c r="C1532" i="37"/>
  <c r="H1532" i="37" s="1"/>
  <c r="B1533" i="37"/>
  <c r="C1533" i="37"/>
  <c r="H1533" i="37" s="1"/>
  <c r="B1534" i="37"/>
  <c r="C1534" i="37"/>
  <c r="B1535" i="37"/>
  <c r="C1535" i="37"/>
  <c r="H1535" i="37" s="1"/>
  <c r="B1536" i="37"/>
  <c r="B1537" i="37"/>
  <c r="C1537" i="37"/>
  <c r="H1537" i="37" s="1"/>
  <c r="B1538" i="37"/>
  <c r="C1538" i="37"/>
  <c r="B1539" i="37"/>
  <c r="C1539" i="37"/>
  <c r="H1539" i="37" s="1"/>
  <c r="B1540" i="37"/>
  <c r="C1540" i="37"/>
  <c r="H1540" i="37" s="1"/>
  <c r="B1541" i="37"/>
  <c r="B1542" i="37"/>
  <c r="C1542" i="37"/>
  <c r="B1543" i="37"/>
  <c r="C1543" i="37"/>
  <c r="B1544" i="37"/>
  <c r="C1544" i="37"/>
  <c r="H1544" i="37" s="1"/>
  <c r="B1545" i="37"/>
  <c r="C1545" i="37"/>
  <c r="H1545" i="37" s="1"/>
  <c r="B1546" i="37"/>
  <c r="B1547" i="37"/>
  <c r="C1547" i="37"/>
  <c r="H1547" i="37" s="1"/>
  <c r="B1548" i="37"/>
  <c r="C1548" i="37"/>
  <c r="H1548" i="37" s="1"/>
  <c r="B1549" i="37"/>
  <c r="C1549" i="37"/>
  <c r="B1550" i="37"/>
  <c r="C1550" i="37"/>
  <c r="B1551" i="37"/>
  <c r="B1552" i="37"/>
  <c r="C1552" i="37"/>
  <c r="H1552" i="37" s="1"/>
  <c r="B1553" i="37"/>
  <c r="C1553" i="37"/>
  <c r="H1553" i="37" s="1"/>
  <c r="B1554" i="37"/>
  <c r="C1554" i="37"/>
  <c r="B1555" i="37"/>
  <c r="C1555" i="37"/>
  <c r="H1555" i="37" s="1"/>
  <c r="B1556" i="37"/>
  <c r="C1556" i="37"/>
  <c r="H1556" i="37" s="1"/>
  <c r="B1557" i="37"/>
  <c r="B1558" i="37"/>
  <c r="C1558" i="37"/>
  <c r="B1559" i="37"/>
  <c r="C1559" i="37"/>
  <c r="H1559" i="37" s="1"/>
  <c r="B1560" i="37"/>
  <c r="C1560" i="37"/>
  <c r="H1560" i="37" s="1"/>
  <c r="B1561" i="37"/>
  <c r="C1561" i="37"/>
  <c r="H1561" i="37" s="1"/>
  <c r="Q3" i="3"/>
  <c r="G7" i="3" s="1"/>
  <c r="H1549" i="37"/>
  <c r="H1543" i="37"/>
  <c r="H1529" i="37"/>
  <c r="H1523" i="37"/>
  <c r="H1509" i="37"/>
  <c r="H1507" i="37"/>
  <c r="H1499" i="37"/>
  <c r="H1485" i="37"/>
  <c r="H1447" i="37"/>
  <c r="H1444" i="37"/>
  <c r="H1440" i="37"/>
  <c r="H1436" i="37"/>
  <c r="H1431" i="37"/>
  <c r="H1428" i="37"/>
  <c r="H1421" i="37"/>
  <c r="H1418" i="37"/>
  <c r="H1417" i="37"/>
  <c r="H1413" i="37"/>
  <c r="H1410" i="37"/>
  <c r="H1409" i="37"/>
  <c r="H1407" i="37"/>
  <c r="H1406" i="37"/>
  <c r="H1405" i="37"/>
  <c r="H1402" i="37"/>
  <c r="H1398" i="37"/>
  <c r="H1395" i="37"/>
  <c r="H1393" i="37"/>
  <c r="H1392" i="37"/>
  <c r="H1391" i="37"/>
  <c r="H1390" i="37"/>
  <c r="H1387" i="37"/>
  <c r="H1386" i="37"/>
  <c r="H1383" i="37"/>
  <c r="H1380" i="37"/>
  <c r="H1379" i="37"/>
  <c r="H1378" i="37"/>
  <c r="H1377" i="37"/>
  <c r="H1375" i="37"/>
  <c r="H1374" i="37"/>
  <c r="H1373" i="37"/>
  <c r="H1369" i="37"/>
  <c r="H1365" i="37"/>
  <c r="H1362" i="37"/>
  <c r="H1361" i="37"/>
  <c r="H1358" i="37"/>
  <c r="H1356" i="37"/>
  <c r="H1355" i="37"/>
  <c r="H1354" i="37"/>
  <c r="H1353" i="37"/>
  <c r="H1352" i="37"/>
  <c r="H1351" i="37"/>
  <c r="H1350" i="37"/>
  <c r="H1349" i="37"/>
  <c r="H1347" i="37"/>
  <c r="H1346" i="37"/>
  <c r="H1341" i="37"/>
  <c r="H1339" i="37"/>
  <c r="H1337" i="37"/>
  <c r="H1334" i="37"/>
  <c r="H1333" i="37"/>
  <c r="H1331" i="37"/>
  <c r="H1329" i="37"/>
  <c r="H1328" i="37"/>
  <c r="H1327" i="37"/>
  <c r="H1323" i="37"/>
  <c r="H1322" i="37"/>
  <c r="H1316" i="37"/>
  <c r="H1315" i="37"/>
  <c r="H1314" i="37"/>
  <c r="H1313" i="37"/>
  <c r="H1312" i="37"/>
  <c r="H1311" i="37"/>
  <c r="H1307" i="37"/>
  <c r="H1306" i="37"/>
  <c r="H1302" i="37"/>
  <c r="H1301" i="37"/>
  <c r="H1300" i="37"/>
  <c r="H1298" i="37"/>
  <c r="H1297" i="37"/>
  <c r="H1296" i="37"/>
  <c r="H1294" i="37"/>
  <c r="H1293" i="37"/>
  <c r="H1291" i="37"/>
  <c r="H1289" i="37"/>
  <c r="H1286" i="37"/>
  <c r="H1285" i="37"/>
  <c r="H1284" i="37"/>
  <c r="H1282" i="37"/>
  <c r="H1281" i="37"/>
  <c r="H1280" i="37"/>
  <c r="H1278" i="37"/>
  <c r="H1277" i="37"/>
  <c r="H1276" i="37"/>
  <c r="H1274" i="37"/>
  <c r="H1273" i="37"/>
  <c r="H1272" i="37"/>
  <c r="H1270" i="37"/>
  <c r="H1269" i="37"/>
  <c r="H1268" i="37"/>
  <c r="H1266" i="37"/>
  <c r="H1265" i="37"/>
  <c r="H1264" i="37"/>
  <c r="H1262" i="37"/>
  <c r="H1261" i="37"/>
  <c r="H1260" i="37"/>
  <c r="H1258" i="37"/>
  <c r="H1257" i="37"/>
  <c r="H1256" i="37"/>
  <c r="H1253" i="37"/>
  <c r="H1252" i="37"/>
  <c r="H1250" i="37"/>
  <c r="H1249" i="37"/>
  <c r="H1248" i="37"/>
  <c r="H1246" i="37"/>
  <c r="H1245" i="37"/>
  <c r="H1244" i="37"/>
  <c r="H1242" i="37"/>
  <c r="H1241" i="37"/>
  <c r="H1240" i="37"/>
  <c r="H1238" i="37"/>
  <c r="H1237" i="37"/>
  <c r="H1236" i="37"/>
  <c r="H1234" i="37"/>
  <c r="H1233" i="37"/>
  <c r="H1232" i="37"/>
  <c r="H1230" i="37"/>
  <c r="H1229" i="37"/>
  <c r="H1225" i="37"/>
  <c r="H1222" i="37"/>
  <c r="H1221" i="37"/>
  <c r="H1216" i="37"/>
  <c r="H1215" i="37"/>
  <c r="H1211" i="37"/>
  <c r="H1210" i="37"/>
  <c r="H1207" i="37"/>
  <c r="H1206" i="37"/>
  <c r="H1205" i="37"/>
  <c r="H1197" i="37"/>
  <c r="H1195" i="37"/>
  <c r="H1194" i="37"/>
  <c r="H1193" i="37"/>
  <c r="H1191" i="37"/>
  <c r="H1190" i="37"/>
  <c r="H1189" i="37"/>
  <c r="H1185" i="37"/>
  <c r="H1184" i="37"/>
  <c r="H1181" i="37"/>
  <c r="H1180" i="37"/>
  <c r="H1177" i="37"/>
  <c r="H1176" i="37"/>
  <c r="H1173" i="37"/>
  <c r="H1172" i="37"/>
  <c r="H1167" i="37"/>
  <c r="H1166" i="37"/>
  <c r="H1164" i="37"/>
  <c r="H1163" i="37"/>
  <c r="H1162" i="37"/>
  <c r="H1157" i="37"/>
  <c r="H1156" i="37"/>
  <c r="H1150" i="37"/>
  <c r="H1149" i="37"/>
  <c r="H1146" i="37"/>
  <c r="H1145" i="37"/>
  <c r="H1137" i="37"/>
  <c r="H1136" i="37"/>
  <c r="H1135" i="37"/>
  <c r="H1132" i="37"/>
  <c r="H1129" i="37"/>
  <c r="H1128" i="37"/>
  <c r="H1127" i="37"/>
  <c r="H1126" i="37"/>
  <c r="H1125" i="37"/>
  <c r="H1124" i="37"/>
  <c r="H1123" i="37"/>
  <c r="H1121" i="37"/>
  <c r="H1120" i="37"/>
  <c r="H1118" i="37"/>
  <c r="H1115" i="37"/>
  <c r="H1114" i="37"/>
  <c r="H1113" i="37"/>
  <c r="H1111" i="37"/>
  <c r="H1110" i="37"/>
  <c r="H1109" i="37"/>
  <c r="H1108" i="37"/>
  <c r="H1107" i="37"/>
  <c r="H1106" i="37"/>
  <c r="H1103" i="37"/>
  <c r="H1102" i="37"/>
  <c r="H1101" i="37"/>
  <c r="H1100" i="37"/>
  <c r="H1099" i="37"/>
  <c r="H1098" i="37"/>
  <c r="H1097" i="37"/>
  <c r="H1095" i="37"/>
  <c r="H1094" i="37"/>
  <c r="H1093"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3" i="37"/>
  <c r="H1052" i="37"/>
  <c r="H1051" i="37"/>
  <c r="H1048" i="37"/>
  <c r="H1047" i="37"/>
  <c r="H1046" i="37"/>
  <c r="H1044" i="37"/>
  <c r="H1043" i="37"/>
  <c r="H1042" i="37"/>
  <c r="H1038" i="37"/>
  <c r="H1036" i="37"/>
  <c r="H1035" i="37"/>
  <c r="H1033" i="37"/>
  <c r="H1032" i="37"/>
  <c r="H1031" i="37"/>
  <c r="H1030" i="37"/>
  <c r="H1029" i="37"/>
  <c r="H1028" i="37"/>
  <c r="H1026" i="37"/>
  <c r="H1024" i="37"/>
  <c r="H1022" i="37"/>
  <c r="H1021" i="37"/>
  <c r="H1020" i="37"/>
  <c r="H1019" i="37"/>
  <c r="H1017" i="37"/>
  <c r="H1015" i="37"/>
  <c r="H1014" i="37"/>
  <c r="H1013" i="37"/>
  <c r="H1011" i="37"/>
  <c r="H1010" i="37"/>
  <c r="H1009" i="37"/>
  <c r="H1007" i="37"/>
  <c r="H1005" i="37"/>
  <c r="H1004" i="37"/>
  <c r="H1002" i="37"/>
  <c r="H999" i="37"/>
  <c r="H998" i="37"/>
  <c r="H995" i="37"/>
  <c r="H991" i="37"/>
  <c r="H986" i="37"/>
  <c r="H985" i="37"/>
  <c r="H982"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5" i="37"/>
  <c r="H693" i="37"/>
  <c r="H692" i="37"/>
  <c r="H691" i="37"/>
  <c r="H688" i="37"/>
  <c r="H687" i="37"/>
  <c r="H686" i="37"/>
  <c r="H684" i="37"/>
  <c r="H683" i="37"/>
  <c r="H682" i="37"/>
  <c r="H681" i="37"/>
  <c r="H680" i="37"/>
  <c r="H679" i="37"/>
  <c r="H678" i="37"/>
  <c r="H677" i="37"/>
  <c r="H676" i="37"/>
  <c r="H675"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7" i="37"/>
  <c r="H286" i="37"/>
  <c r="H279" i="37"/>
  <c r="H278" i="37"/>
  <c r="H277" i="37"/>
  <c r="H276" i="37"/>
  <c r="H275" i="37"/>
  <c r="H274" i="37"/>
  <c r="H272" i="37"/>
  <c r="H271" i="37"/>
  <c r="H270" i="37"/>
  <c r="H269" i="37"/>
  <c r="H266" i="37"/>
  <c r="H265" i="37"/>
  <c r="H264" i="37"/>
  <c r="H262" i="37"/>
  <c r="H261"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4" i="37"/>
  <c r="H183" i="37"/>
  <c r="H182" i="37"/>
  <c r="H180" i="37"/>
  <c r="H179" i="37"/>
  <c r="H176" i="37"/>
  <c r="H174" i="37"/>
  <c r="H173" i="37"/>
  <c r="H170" i="37"/>
  <c r="H169" i="37"/>
  <c r="H166" i="37"/>
  <c r="H165" i="37"/>
  <c r="H163" i="37"/>
  <c r="H159" i="37"/>
  <c r="H158" i="37"/>
  <c r="H156" i="37"/>
  <c r="H155" i="37"/>
  <c r="H153" i="37"/>
  <c r="H152" i="37"/>
  <c r="H147" i="37"/>
  <c r="H146" i="37"/>
  <c r="H145" i="37"/>
  <c r="H144" i="37"/>
  <c r="H143" i="37"/>
  <c r="H142" i="37"/>
  <c r="H141" i="37"/>
  <c r="H140" i="37"/>
  <c r="H139" i="37"/>
  <c r="H135" i="37"/>
  <c r="H134" i="37"/>
  <c r="H133"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U6"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s="1"/>
  <c r="G29" i="3"/>
  <c r="E29" i="3" s="1"/>
  <c r="B29" i="3" s="1"/>
  <c r="H29" i="3"/>
  <c r="G31" i="3"/>
  <c r="H31" i="3"/>
  <c r="G32" i="3"/>
  <c r="H32" i="3"/>
  <c r="G33" i="3"/>
  <c r="H33" i="3"/>
  <c r="G34" i="3"/>
  <c r="E34" i="3" s="1"/>
  <c r="B34" i="3" s="1"/>
  <c r="H34" i="3"/>
  <c r="G35" i="3"/>
  <c r="H35" i="3"/>
  <c r="G36" i="3"/>
  <c r="H36" i="3"/>
  <c r="G37" i="3"/>
  <c r="H37" i="3"/>
  <c r="G38" i="3"/>
  <c r="E38" i="3" s="1"/>
  <c r="H38" i="3"/>
  <c r="G39" i="3"/>
  <c r="H39" i="3"/>
  <c r="G40" i="3"/>
  <c r="H40" i="3"/>
  <c r="G41" i="3"/>
  <c r="H41" i="3"/>
  <c r="G42" i="3"/>
  <c r="H42" i="3"/>
  <c r="G43" i="3"/>
  <c r="H43" i="3"/>
  <c r="G44" i="3"/>
  <c r="H44" i="3"/>
  <c r="G45" i="3"/>
  <c r="H45" i="3"/>
  <c r="G46" i="3"/>
  <c r="H46" i="3"/>
  <c r="G47" i="3"/>
  <c r="H47" i="3"/>
  <c r="G48" i="3"/>
  <c r="H48" i="3"/>
  <c r="G49" i="3"/>
  <c r="E49" i="3" s="1"/>
  <c r="B49" i="3" s="1"/>
  <c r="H49" i="3"/>
  <c r="G50" i="3"/>
  <c r="H50" i="3"/>
  <c r="E50" i="3"/>
  <c r="B50" i="3" s="1"/>
  <c r="G51" i="3"/>
  <c r="H51" i="3"/>
  <c r="G52" i="3"/>
  <c r="H52" i="3"/>
  <c r="G53" i="3"/>
  <c r="H53" i="3"/>
  <c r="G54" i="3"/>
  <c r="H54" i="3"/>
  <c r="G55" i="3"/>
  <c r="H55" i="3"/>
  <c r="G56" i="3"/>
  <c r="H56" i="3"/>
  <c r="G57" i="3"/>
  <c r="E57" i="3" s="1"/>
  <c r="B57" i="3" s="1"/>
  <c r="H57" i="3"/>
  <c r="G58" i="3"/>
  <c r="H58" i="3"/>
  <c r="E58" i="3"/>
  <c r="G59" i="3"/>
  <c r="H59" i="3"/>
  <c r="G60" i="3"/>
  <c r="H60" i="3"/>
  <c r="G61" i="3"/>
  <c r="H61" i="3"/>
  <c r="G62" i="3"/>
  <c r="E62" i="3" s="1"/>
  <c r="H62" i="3"/>
  <c r="G63" i="3"/>
  <c r="H63" i="3"/>
  <c r="G64" i="3"/>
  <c r="H64" i="3"/>
  <c r="G65" i="3"/>
  <c r="H65" i="3"/>
  <c r="G66" i="3"/>
  <c r="E66" i="3" s="1"/>
  <c r="B66" i="3" s="1"/>
  <c r="H66" i="3"/>
  <c r="G67" i="3"/>
  <c r="H67" i="3"/>
  <c r="G68" i="3"/>
  <c r="H68" i="3"/>
  <c r="G69" i="3"/>
  <c r="H69" i="3"/>
  <c r="E69" i="3" s="1"/>
  <c r="B69" i="3" s="1"/>
  <c r="G70" i="3"/>
  <c r="E70" i="3" s="1"/>
  <c r="H70" i="3"/>
  <c r="G71" i="3"/>
  <c r="H71" i="3"/>
  <c r="G72" i="3"/>
  <c r="H72" i="3"/>
  <c r="G73" i="3"/>
  <c r="H73" i="3"/>
  <c r="G74" i="3"/>
  <c r="E74" i="3" s="1"/>
  <c r="B74" i="3" s="1"/>
  <c r="H74" i="3"/>
  <c r="G75" i="3"/>
  <c r="H75" i="3"/>
  <c r="G76" i="3"/>
  <c r="H76" i="3"/>
  <c r="G77" i="3"/>
  <c r="H77" i="3"/>
  <c r="E77" i="3" s="1"/>
  <c r="B77" i="3" s="1"/>
  <c r="G78" i="3"/>
  <c r="H78" i="3"/>
  <c r="E78" i="3"/>
  <c r="G79" i="3"/>
  <c r="H79" i="3"/>
  <c r="G80" i="3"/>
  <c r="H80" i="3"/>
  <c r="G81" i="3"/>
  <c r="E81" i="3" s="1"/>
  <c r="B81" i="3" s="1"/>
  <c r="H81" i="3"/>
  <c r="G82" i="3"/>
  <c r="H82" i="3"/>
  <c r="G83" i="3"/>
  <c r="H83" i="3"/>
  <c r="G84" i="3"/>
  <c r="H84" i="3"/>
  <c r="G85" i="3"/>
  <c r="H85" i="3"/>
  <c r="G86" i="3"/>
  <c r="H86" i="3"/>
  <c r="G87" i="3"/>
  <c r="H87" i="3"/>
  <c r="G88" i="3"/>
  <c r="H88" i="3"/>
  <c r="G89" i="3"/>
  <c r="H89" i="3"/>
  <c r="G90" i="3"/>
  <c r="H90" i="3"/>
  <c r="E90" i="3"/>
  <c r="G91" i="3"/>
  <c r="H91" i="3"/>
  <c r="G92" i="3"/>
  <c r="H92" i="3"/>
  <c r="G93" i="3"/>
  <c r="H93" i="3"/>
  <c r="G94" i="3"/>
  <c r="E94" i="3" s="1"/>
  <c r="B94" i="3" s="1"/>
  <c r="H94" i="3"/>
  <c r="G95" i="3"/>
  <c r="H95" i="3"/>
  <c r="G96" i="3"/>
  <c r="H96" i="3"/>
  <c r="G97" i="3"/>
  <c r="H97" i="3"/>
  <c r="G98" i="3"/>
  <c r="E98" i="3" s="1"/>
  <c r="B98" i="3" s="1"/>
  <c r="H98" i="3"/>
  <c r="G99" i="3"/>
  <c r="H99" i="3"/>
  <c r="G100" i="3"/>
  <c r="H100" i="3"/>
  <c r="G101" i="3"/>
  <c r="H101" i="3"/>
  <c r="E101" i="3" s="1"/>
  <c r="B101" i="3" s="1"/>
  <c r="G102" i="3"/>
  <c r="E102" i="3" s="1"/>
  <c r="B102" i="3" s="1"/>
  <c r="H102" i="3"/>
  <c r="G103" i="3"/>
  <c r="H103" i="3"/>
  <c r="G104" i="3"/>
  <c r="H104" i="3"/>
  <c r="G105" i="3"/>
  <c r="H105" i="3"/>
  <c r="G106" i="3"/>
  <c r="H106" i="3"/>
  <c r="E106" i="3"/>
  <c r="G107" i="3"/>
  <c r="H107" i="3"/>
  <c r="G108" i="3"/>
  <c r="H108" i="3"/>
  <c r="G109" i="3"/>
  <c r="H109" i="3"/>
  <c r="G110" i="3"/>
  <c r="H110" i="3"/>
  <c r="E110" i="3"/>
  <c r="B110" i="3" s="1"/>
  <c r="G111" i="3"/>
  <c r="H111" i="3"/>
  <c r="G112" i="3"/>
  <c r="H112" i="3"/>
  <c r="G113" i="3"/>
  <c r="E113" i="3" s="1"/>
  <c r="B113" i="3" s="1"/>
  <c r="H113" i="3"/>
  <c r="G114" i="3"/>
  <c r="E114" i="3" s="1"/>
  <c r="B114" i="3" s="1"/>
  <c r="H114" i="3"/>
  <c r="G115" i="3"/>
  <c r="H115" i="3"/>
  <c r="G116" i="3"/>
  <c r="H116" i="3"/>
  <c r="G117" i="3"/>
  <c r="H117" i="3"/>
  <c r="E117" i="3" s="1"/>
  <c r="B117" i="3" s="1"/>
  <c r="G118" i="3"/>
  <c r="E118" i="3" s="1"/>
  <c r="B118" i="3" s="1"/>
  <c r="H118" i="3"/>
  <c r="G119" i="3"/>
  <c r="H119" i="3"/>
  <c r="G120" i="3"/>
  <c r="H120" i="3"/>
  <c r="G121" i="3"/>
  <c r="H121" i="3"/>
  <c r="G122" i="3"/>
  <c r="E122" i="3" s="1"/>
  <c r="B122" i="3" s="1"/>
  <c r="H122" i="3"/>
  <c r="G123" i="3"/>
  <c r="H123" i="3"/>
  <c r="G124" i="3"/>
  <c r="H124" i="3"/>
  <c r="G125" i="3"/>
  <c r="H125" i="3"/>
  <c r="E125" i="3" s="1"/>
  <c r="B125" i="3" s="1"/>
  <c r="G126" i="3"/>
  <c r="E126" i="3" s="1"/>
  <c r="B126" i="3" s="1"/>
  <c r="H126" i="3"/>
  <c r="G127" i="3"/>
  <c r="H127" i="3"/>
  <c r="G128" i="3"/>
  <c r="H128" i="3"/>
  <c r="G129" i="3"/>
  <c r="E129" i="3" s="1"/>
  <c r="B129" i="3" s="1"/>
  <c r="H129" i="3"/>
  <c r="G130" i="3"/>
  <c r="H130" i="3"/>
  <c r="E130" i="3"/>
  <c r="G131" i="3"/>
  <c r="H131" i="3"/>
  <c r="G132" i="3"/>
  <c r="H132" i="3"/>
  <c r="G133" i="3"/>
  <c r="H133" i="3"/>
  <c r="G134" i="3"/>
  <c r="H134" i="3"/>
  <c r="G135" i="3"/>
  <c r="H135" i="3"/>
  <c r="G136" i="3"/>
  <c r="H136" i="3"/>
  <c r="G137" i="3"/>
  <c r="H137" i="3"/>
  <c r="G138" i="3"/>
  <c r="H138" i="3"/>
  <c r="G140" i="3"/>
  <c r="H140" i="3"/>
  <c r="G141" i="3"/>
  <c r="H141" i="3"/>
  <c r="G142" i="3"/>
  <c r="E142" i="3" s="1"/>
  <c r="B142" i="3" s="1"/>
  <c r="H142" i="3"/>
  <c r="G143" i="3"/>
  <c r="H143" i="3"/>
  <c r="G144" i="3"/>
  <c r="H144" i="3"/>
  <c r="G145" i="3"/>
  <c r="H145" i="3"/>
  <c r="E145" i="3" s="1"/>
  <c r="B145" i="3" s="1"/>
  <c r="G146" i="3"/>
  <c r="E146" i="3" s="1"/>
  <c r="B146" i="3" s="1"/>
  <c r="H146" i="3"/>
  <c r="G147" i="3"/>
  <c r="H147" i="3"/>
  <c r="G148" i="3"/>
  <c r="H148" i="3"/>
  <c r="G149" i="3"/>
  <c r="H149" i="3"/>
  <c r="G150" i="3"/>
  <c r="E150" i="3" s="1"/>
  <c r="B150" i="3" s="1"/>
  <c r="H150" i="3"/>
  <c r="G151" i="3"/>
  <c r="H151" i="3"/>
  <c r="G152" i="3"/>
  <c r="H152" i="3"/>
  <c r="G153" i="3"/>
  <c r="H153" i="3"/>
  <c r="E153" i="3" s="1"/>
  <c r="B153" i="3" s="1"/>
  <c r="G154" i="3"/>
  <c r="H154" i="3"/>
  <c r="E154" i="3"/>
  <c r="G155" i="3"/>
  <c r="H155" i="3"/>
  <c r="G156" i="3"/>
  <c r="H156" i="3"/>
  <c r="T158" i="3"/>
  <c r="G162" i="3"/>
  <c r="E162" i="3" s="1"/>
  <c r="G164" i="3"/>
  <c r="E164" i="3" s="1"/>
  <c r="B164" i="3" s="1"/>
  <c r="G166" i="3"/>
  <c r="E166" i="3" s="1"/>
  <c r="B166" i="3" s="1"/>
  <c r="G212" i="3"/>
  <c r="H212" i="3"/>
  <c r="G260" i="3"/>
  <c r="H260" i="3"/>
  <c r="G263" i="3"/>
  <c r="H263" i="3"/>
  <c r="G264" i="3"/>
  <c r="H264" i="3"/>
  <c r="G265" i="3"/>
  <c r="E265" i="3" s="1"/>
  <c r="B265" i="3" s="1"/>
  <c r="H265" i="3"/>
  <c r="G268" i="3"/>
  <c r="H268" i="3"/>
  <c r="E268" i="3" s="1"/>
  <c r="G269" i="3"/>
  <c r="E269" i="3" s="1"/>
  <c r="H269" i="3"/>
  <c r="G270" i="3"/>
  <c r="H270" i="3"/>
  <c r="G271" i="3"/>
  <c r="H271" i="3"/>
  <c r="G272" i="3"/>
  <c r="H272" i="3"/>
  <c r="G273" i="3"/>
  <c r="H273" i="3"/>
  <c r="E273" i="3"/>
  <c r="G274" i="3"/>
  <c r="H274" i="3"/>
  <c r="G275" i="3"/>
  <c r="H275" i="3"/>
  <c r="G276" i="3"/>
  <c r="H276" i="3"/>
  <c r="G277" i="3"/>
  <c r="H277" i="3"/>
  <c r="E277" i="3"/>
  <c r="G278" i="3"/>
  <c r="E278" i="3" s="1"/>
  <c r="G279" i="3"/>
  <c r="H279" i="3"/>
  <c r="E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F258" i="3"/>
  <c r="B258" i="3" s="1"/>
  <c r="L257" i="3"/>
  <c r="M257" i="3"/>
  <c r="L256" i="3"/>
  <c r="M256" i="3"/>
  <c r="L255" i="3"/>
  <c r="M255" i="3"/>
  <c r="L254" i="3"/>
  <c r="M254" i="3"/>
  <c r="L253" i="3"/>
  <c r="M253" i="3"/>
  <c r="L252" i="3"/>
  <c r="M252" i="3"/>
  <c r="L251" i="3"/>
  <c r="M251" i="3"/>
  <c r="F251" i="3" s="1"/>
  <c r="B251" i="3" s="1"/>
  <c r="L250" i="3"/>
  <c r="M250" i="3"/>
  <c r="L249" i="3"/>
  <c r="M249" i="3"/>
  <c r="L248" i="3"/>
  <c r="M248" i="3"/>
  <c r="L247" i="3"/>
  <c r="M247" i="3"/>
  <c r="L246" i="3"/>
  <c r="F246" i="3" s="1"/>
  <c r="B246" i="3" s="1"/>
  <c r="M246" i="3"/>
  <c r="L245" i="3"/>
  <c r="M245" i="3"/>
  <c r="L244" i="3"/>
  <c r="M244" i="3"/>
  <c r="L243" i="3"/>
  <c r="M243" i="3"/>
  <c r="F243" i="3" s="1"/>
  <c r="B243" i="3" s="1"/>
  <c r="L242" i="3"/>
  <c r="F242" i="3" s="1"/>
  <c r="B242" i="3" s="1"/>
  <c r="M242" i="3"/>
  <c r="L241" i="3"/>
  <c r="M241" i="3"/>
  <c r="L240" i="3"/>
  <c r="M240" i="3"/>
  <c r="L239" i="3"/>
  <c r="M239" i="3"/>
  <c r="L238" i="3"/>
  <c r="M238" i="3"/>
  <c r="L237" i="3"/>
  <c r="M237" i="3"/>
  <c r="L236" i="3"/>
  <c r="M236" i="3"/>
  <c r="L235" i="3"/>
  <c r="M235" i="3"/>
  <c r="F235" i="3" s="1"/>
  <c r="B235" i="3" s="1"/>
  <c r="L234" i="3"/>
  <c r="M234" i="3"/>
  <c r="L233" i="3"/>
  <c r="M233" i="3"/>
  <c r="L232" i="3"/>
  <c r="M232" i="3"/>
  <c r="L231" i="3"/>
  <c r="M231" i="3"/>
  <c r="L230" i="3"/>
  <c r="M230" i="3"/>
  <c r="F230" i="3"/>
  <c r="B230" i="3" s="1"/>
  <c r="L229" i="3"/>
  <c r="M229" i="3"/>
  <c r="L228" i="3"/>
  <c r="M228" i="3"/>
  <c r="L227" i="3"/>
  <c r="M227" i="3"/>
  <c r="L226" i="3"/>
  <c r="M226" i="3"/>
  <c r="F226" i="3"/>
  <c r="B226" i="3" s="1"/>
  <c r="L225" i="3"/>
  <c r="M225" i="3"/>
  <c r="L224" i="3"/>
  <c r="M224" i="3"/>
  <c r="L223" i="3"/>
  <c r="M223" i="3"/>
  <c r="L222" i="3"/>
  <c r="M222" i="3"/>
  <c r="L221" i="3"/>
  <c r="M221" i="3"/>
  <c r="L220" i="3"/>
  <c r="M220" i="3"/>
  <c r="L219" i="3"/>
  <c r="M219" i="3"/>
  <c r="F219" i="3" s="1"/>
  <c r="B219" i="3" s="1"/>
  <c r="L218" i="3"/>
  <c r="F218" i="3" s="1"/>
  <c r="B218" i="3" s="1"/>
  <c r="M218" i="3"/>
  <c r="L217" i="3"/>
  <c r="M217" i="3"/>
  <c r="L216" i="3"/>
  <c r="M216" i="3"/>
  <c r="L215" i="3"/>
  <c r="M215" i="3"/>
  <c r="L214" i="3"/>
  <c r="M214" i="3"/>
  <c r="L213" i="3"/>
  <c r="M213" i="3"/>
  <c r="F212" i="3"/>
  <c r="L210" i="3"/>
  <c r="M210" i="3"/>
  <c r="F210" i="3"/>
  <c r="B210" i="3" s="1"/>
  <c r="L209" i="3"/>
  <c r="L208" i="3"/>
  <c r="L207" i="3"/>
  <c r="M207" i="3"/>
  <c r="L206" i="3"/>
  <c r="M206" i="3"/>
  <c r="L205" i="3"/>
  <c r="M205" i="3"/>
  <c r="L204" i="3"/>
  <c r="M204" i="3"/>
  <c r="L203" i="3"/>
  <c r="M203" i="3"/>
  <c r="L202" i="3"/>
  <c r="M202" i="3"/>
  <c r="L201" i="3"/>
  <c r="M201" i="3"/>
  <c r="L200" i="3"/>
  <c r="M200" i="3"/>
  <c r="L199" i="3"/>
  <c r="M199" i="3"/>
  <c r="B162" i="3"/>
  <c r="B154" i="3"/>
  <c r="B130" i="3"/>
  <c r="B106" i="3"/>
  <c r="B90" i="3"/>
  <c r="B78" i="3"/>
  <c r="B70" i="3"/>
  <c r="B62" i="3"/>
  <c r="B58" i="3"/>
  <c r="B38" i="3"/>
  <c r="B28"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5"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13" i="36"/>
  <c r="F73" i="36"/>
  <c r="F97" i="36"/>
  <c r="G1427" i="37" l="1"/>
  <c r="I1427" i="37" s="1"/>
  <c r="G1132" i="37"/>
  <c r="G1130" i="37"/>
  <c r="E280" i="3"/>
  <c r="G1128" i="37"/>
  <c r="G986" i="37"/>
  <c r="H994" i="37"/>
  <c r="G988" i="37"/>
  <c r="H697" i="37"/>
  <c r="G640" i="37"/>
  <c r="G541" i="37"/>
  <c r="F200" i="3"/>
  <c r="B200" i="3" s="1"/>
  <c r="F204" i="3"/>
  <c r="B204" i="3" s="1"/>
  <c r="F209" i="3"/>
  <c r="B209" i="3" s="1"/>
  <c r="F214" i="3"/>
  <c r="B214" i="3" s="1"/>
  <c r="F227" i="3"/>
  <c r="B227" i="3" s="1"/>
  <c r="F234" i="3"/>
  <c r="B234" i="3" s="1"/>
  <c r="F238" i="3"/>
  <c r="B238" i="3" s="1"/>
  <c r="F247" i="3"/>
  <c r="B247" i="3" s="1"/>
  <c r="F261" i="3"/>
  <c r="E264" i="3"/>
  <c r="B264" i="3" s="1"/>
  <c r="E149" i="3"/>
  <c r="B149" i="3" s="1"/>
  <c r="E138" i="3"/>
  <c r="B138" i="3" s="1"/>
  <c r="E134" i="3"/>
  <c r="B134" i="3" s="1"/>
  <c r="E97" i="3"/>
  <c r="B97" i="3" s="1"/>
  <c r="E93" i="3"/>
  <c r="B93" i="3" s="1"/>
  <c r="E86" i="3"/>
  <c r="B86" i="3" s="1"/>
  <c r="E82" i="3"/>
  <c r="B82" i="3" s="1"/>
  <c r="E61" i="3"/>
  <c r="B61" i="3" s="1"/>
  <c r="E54" i="3"/>
  <c r="B54" i="3" s="1"/>
  <c r="E42" i="3"/>
  <c r="B42" i="3" s="1"/>
  <c r="G5" i="3"/>
  <c r="E5" i="3" s="1"/>
  <c r="B5" i="3" s="1"/>
  <c r="I1444" i="37"/>
  <c r="G1322" i="37"/>
  <c r="G1210" i="37"/>
  <c r="G1085" i="37"/>
  <c r="G1081" i="37"/>
  <c r="G1077" i="37"/>
  <c r="E354" i="1"/>
  <c r="D343" i="37" s="1"/>
  <c r="D399" i="1"/>
  <c r="C388" i="37" s="1"/>
  <c r="G223" i="37"/>
  <c r="F76" i="27"/>
  <c r="E187" i="27"/>
  <c r="D1152" i="37" s="1"/>
  <c r="E276" i="3"/>
  <c r="B276" i="3" s="1"/>
  <c r="B269" i="3"/>
  <c r="E133" i="3"/>
  <c r="B133" i="3" s="1"/>
  <c r="E109" i="3"/>
  <c r="B109" i="3" s="1"/>
  <c r="E85" i="3"/>
  <c r="B85" i="3" s="1"/>
  <c r="E53" i="3"/>
  <c r="B53" i="3" s="1"/>
  <c r="I1431" i="37"/>
  <c r="G1100" i="37"/>
  <c r="E141" i="1"/>
  <c r="D131" i="37" s="1"/>
  <c r="D424" i="1"/>
  <c r="E45" i="33"/>
  <c r="D1457" i="37" s="1"/>
  <c r="F220" i="3"/>
  <c r="B220" i="3" s="1"/>
  <c r="F222" i="3"/>
  <c r="B222" i="3" s="1"/>
  <c r="F231" i="3"/>
  <c r="B231" i="3" s="1"/>
  <c r="F250" i="3"/>
  <c r="B250" i="3" s="1"/>
  <c r="F254" i="3"/>
  <c r="B254" i="3" s="1"/>
  <c r="F288" i="3"/>
  <c r="B277" i="3"/>
  <c r="E37" i="3"/>
  <c r="B37" i="3" s="1"/>
  <c r="L296" i="3"/>
  <c r="F296" i="3" s="1"/>
  <c r="F292" i="3" s="1"/>
  <c r="G1380" i="37"/>
  <c r="G1374" i="37"/>
  <c r="G1354" i="37"/>
  <c r="G1350" i="37"/>
  <c r="G1314" i="37"/>
  <c r="G1308" i="37"/>
  <c r="H64" i="37"/>
  <c r="H50" i="37"/>
  <c r="D13" i="1"/>
  <c r="C3" i="37" s="1"/>
  <c r="F131" i="27"/>
  <c r="D203" i="27"/>
  <c r="F221" i="27"/>
  <c r="F231" i="27"/>
  <c r="E235" i="27"/>
  <c r="D1200" i="37" s="1"/>
  <c r="F215" i="3"/>
  <c r="B215" i="3" s="1"/>
  <c r="F217" i="3"/>
  <c r="B217" i="3" s="1"/>
  <c r="E283" i="3"/>
  <c r="B283" i="3" s="1"/>
  <c r="G1443" i="37"/>
  <c r="I1443" i="37" s="1"/>
  <c r="I1440" i="37"/>
  <c r="I1436" i="37"/>
  <c r="G1429" i="37"/>
  <c r="I1429" i="37" s="1"/>
  <c r="G1421" i="37"/>
  <c r="G1417" i="37"/>
  <c r="G1413" i="37"/>
  <c r="G1409" i="37"/>
  <c r="G1405" i="37"/>
  <c r="G1393" i="37"/>
  <c r="G1387" i="37"/>
  <c r="G1383" i="37"/>
  <c r="G1209" i="37"/>
  <c r="G1183" i="37"/>
  <c r="G1179" i="37"/>
  <c r="G1175" i="37"/>
  <c r="G1171" i="37"/>
  <c r="G1149" i="37"/>
  <c r="G1145" i="37"/>
  <c r="G1137" i="37"/>
  <c r="G1123" i="37"/>
  <c r="G1102" i="37"/>
  <c r="G1549" i="37"/>
  <c r="G1547" i="37"/>
  <c r="G1529" i="37"/>
  <c r="G1527" i="37"/>
  <c r="G1470" i="37"/>
  <c r="G1465" i="37"/>
  <c r="G1445" i="37"/>
  <c r="G1439" i="37"/>
  <c r="I1439" i="37" s="1"/>
  <c r="G1435" i="37"/>
  <c r="I1435" i="37" s="1"/>
  <c r="G1432" i="37"/>
  <c r="H1430" i="37"/>
  <c r="G1428" i="37"/>
  <c r="I1428" i="37" s="1"/>
  <c r="G1420" i="37"/>
  <c r="G1416" i="37"/>
  <c r="G1408" i="37"/>
  <c r="G1403" i="37"/>
  <c r="G1392" i="37"/>
  <c r="H1388" i="37"/>
  <c r="G1386" i="37"/>
  <c r="H1384" i="37"/>
  <c r="G1382" i="37"/>
  <c r="G1375" i="37"/>
  <c r="G1368" i="37"/>
  <c r="G1355" i="37"/>
  <c r="G1351" i="37"/>
  <c r="G1346" i="37"/>
  <c r="G1340" i="37"/>
  <c r="G1309" i="37"/>
  <c r="G1305" i="37"/>
  <c r="G1300" i="37"/>
  <c r="G1296" i="37"/>
  <c r="G1284" i="37"/>
  <c r="G1280" i="37"/>
  <c r="G1276" i="37"/>
  <c r="G1272" i="37"/>
  <c r="G1268" i="37"/>
  <c r="G1264" i="37"/>
  <c r="G1260" i="37"/>
  <c r="G1256" i="37"/>
  <c r="G1252" i="37"/>
  <c r="G1248" i="37"/>
  <c r="G1244" i="37"/>
  <c r="G1240" i="37"/>
  <c r="G1236" i="37"/>
  <c r="G1232" i="37"/>
  <c r="G1228" i="37"/>
  <c r="G1224" i="37"/>
  <c r="H1217" i="37"/>
  <c r="G1215" i="37"/>
  <c r="H1213" i="37"/>
  <c r="G1205" i="37"/>
  <c r="G1203" i="37"/>
  <c r="H1198" i="37"/>
  <c r="G1197" i="37"/>
  <c r="G1195" i="37"/>
  <c r="G1191" i="37"/>
  <c r="G1187" i="37"/>
  <c r="G1184" i="37"/>
  <c r="H1182" i="37"/>
  <c r="G1180" i="37"/>
  <c r="H1178" i="37"/>
  <c r="G1176" i="37"/>
  <c r="H1174" i="37"/>
  <c r="G1172" i="37"/>
  <c r="H1170" i="37"/>
  <c r="G1165" i="37"/>
  <c r="G1161" i="37"/>
  <c r="G1159" i="37"/>
  <c r="G1155" i="37"/>
  <c r="G1150" i="37"/>
  <c r="H1148" i="37"/>
  <c r="G1146" i="37"/>
  <c r="H1144" i="37"/>
  <c r="H1142" i="37"/>
  <c r="G1141" i="37"/>
  <c r="H1133" i="37"/>
  <c r="G1103" i="37"/>
  <c r="G1099" i="37"/>
  <c r="G1093" i="37"/>
  <c r="G1084" i="37"/>
  <c r="G1080" i="37"/>
  <c r="G1053" i="37"/>
  <c r="G1045" i="37"/>
  <c r="G1015" i="37"/>
  <c r="G1009" i="37"/>
  <c r="G991" i="37"/>
  <c r="G1467" i="37"/>
  <c r="G1447" i="37"/>
  <c r="G1437" i="37"/>
  <c r="H1432" i="37"/>
  <c r="G1430" i="37"/>
  <c r="I1430" i="37" s="1"/>
  <c r="G1422" i="37"/>
  <c r="H1420" i="37"/>
  <c r="G1418" i="37"/>
  <c r="H1416" i="37"/>
  <c r="G1414" i="37"/>
  <c r="G1410" i="37"/>
  <c r="G1406" i="37"/>
  <c r="H1401" i="37"/>
  <c r="G1398" i="37"/>
  <c r="G1394" i="37"/>
  <c r="G1390" i="37"/>
  <c r="G1388" i="37"/>
  <c r="G1384" i="37"/>
  <c r="G1377" i="37"/>
  <c r="G1373" i="37"/>
  <c r="H1367" i="37"/>
  <c r="H1360" i="37"/>
  <c r="G1353" i="37"/>
  <c r="G1349" i="37"/>
  <c r="G1344" i="37"/>
  <c r="H1330" i="37"/>
  <c r="G1329" i="37"/>
  <c r="H1326" i="37"/>
  <c r="G1323" i="37"/>
  <c r="H1309" i="37"/>
  <c r="G1307" i="37"/>
  <c r="H1305" i="37"/>
  <c r="H1303" i="37"/>
  <c r="G1302" i="37"/>
  <c r="H1299" i="37"/>
  <c r="G1298" i="37"/>
  <c r="H1290" i="37"/>
  <c r="G1289" i="37"/>
  <c r="G1286" i="37"/>
  <c r="H1283" i="37"/>
  <c r="G1282" i="37"/>
  <c r="H1279" i="37"/>
  <c r="G1278" i="37"/>
  <c r="H1275" i="37"/>
  <c r="G1274" i="37"/>
  <c r="H1271" i="37"/>
  <c r="G1270" i="37"/>
  <c r="H1267" i="37"/>
  <c r="G1266" i="37"/>
  <c r="H1263" i="37"/>
  <c r="G1262" i="37"/>
  <c r="H1259" i="37"/>
  <c r="G1258" i="37"/>
  <c r="H1255" i="37"/>
  <c r="G1254" i="37"/>
  <c r="G1250" i="37"/>
  <c r="H1247" i="37"/>
  <c r="G1246" i="37"/>
  <c r="H1243" i="37"/>
  <c r="G1242" i="37"/>
  <c r="H1239" i="37"/>
  <c r="G1238" i="37"/>
  <c r="H1235" i="37"/>
  <c r="G1234" i="37"/>
  <c r="H1231" i="37"/>
  <c r="G1230" i="37"/>
  <c r="H1227" i="37"/>
  <c r="G1226" i="37"/>
  <c r="H1223" i="37"/>
  <c r="G1222" i="37"/>
  <c r="G1213" i="37"/>
  <c r="G1207" i="37"/>
  <c r="G1193" i="37"/>
  <c r="G1189" i="37"/>
  <c r="G1182" i="37"/>
  <c r="G1178" i="37"/>
  <c r="G1174" i="37"/>
  <c r="G1170" i="37"/>
  <c r="G1167" i="37"/>
  <c r="G1163" i="37"/>
  <c r="G1157" i="37"/>
  <c r="G1148" i="37"/>
  <c r="G1144" i="37"/>
  <c r="G1136" i="37"/>
  <c r="G1111" i="37"/>
  <c r="G1107" i="37"/>
  <c r="G1101" i="37"/>
  <c r="G1097" i="37"/>
  <c r="G1095" i="37"/>
  <c r="H1092" i="37"/>
  <c r="G1091" i="37"/>
  <c r="G1014" i="37"/>
  <c r="G987"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1054" i="37"/>
  <c r="G1046" i="37"/>
  <c r="G1042" i="37"/>
  <c r="H1025" i="37"/>
  <c r="G1024" i="37"/>
  <c r="G1020" i="37"/>
  <c r="H1001" i="37"/>
  <c r="G989" i="37"/>
  <c r="G985" i="37"/>
  <c r="H981"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293" i="37"/>
  <c r="G286" i="37"/>
  <c r="G277" i="37"/>
  <c r="G265" i="37"/>
  <c r="G244" i="37"/>
  <c r="G236" i="37"/>
  <c r="G233" i="37"/>
  <c r="G224" i="37"/>
  <c r="G204" i="37"/>
  <c r="G197" i="37"/>
  <c r="G714" i="37"/>
  <c r="G600" i="37"/>
  <c r="G580" i="37"/>
  <c r="G851" i="37"/>
  <c r="G847" i="37"/>
  <c r="G843" i="37"/>
  <c r="G839" i="37"/>
  <c r="G835" i="37"/>
  <c r="G831" i="37"/>
  <c r="G827"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01" i="37"/>
  <c r="G597" i="37"/>
  <c r="G569" i="37"/>
  <c r="G545" i="37"/>
  <c r="G537" i="37"/>
  <c r="G527" i="37"/>
  <c r="G525" i="37"/>
  <c r="G511" i="37"/>
  <c r="G503" i="37"/>
  <c r="G499" i="37"/>
  <c r="G489" i="37"/>
  <c r="G473" i="37"/>
  <c r="G461" i="37"/>
  <c r="G444" i="37"/>
  <c r="G440" i="37"/>
  <c r="G434" i="37"/>
  <c r="G422" i="37"/>
  <c r="G414" i="37"/>
  <c r="G158" i="37"/>
  <c r="G155" i="37"/>
  <c r="G145" i="37"/>
  <c r="G141" i="37"/>
  <c r="G129" i="37"/>
  <c r="G123" i="37"/>
  <c r="G96" i="37"/>
  <c r="G92" i="37"/>
  <c r="G89" i="37"/>
  <c r="G85" i="37"/>
  <c r="G80" i="37"/>
  <c r="G35" i="37"/>
  <c r="G10" i="37"/>
  <c r="G6" i="37"/>
  <c r="G840" i="37"/>
  <c r="G836" i="37"/>
  <c r="G832" i="37"/>
  <c r="G828" i="37"/>
  <c r="G639" i="37"/>
  <c r="G622" i="37"/>
  <c r="G615" i="37"/>
  <c r="G611" i="37"/>
  <c r="G602" i="37"/>
  <c r="G598" i="37"/>
  <c r="G570" i="37"/>
  <c r="G557" i="37"/>
  <c r="G528" i="37"/>
  <c r="G512" i="37"/>
  <c r="G435" i="37"/>
  <c r="G401" i="37"/>
  <c r="G321" i="37"/>
  <c r="G315" i="37"/>
  <c r="G311" i="37"/>
  <c r="G301" i="37"/>
  <c r="G297" i="37"/>
  <c r="G276" i="37"/>
  <c r="G264" i="37"/>
  <c r="G261" i="37"/>
  <c r="G257" i="37"/>
  <c r="G243" i="37"/>
  <c r="G240" i="37"/>
  <c r="G231" i="37"/>
  <c r="G216" i="37"/>
  <c r="G212" i="37"/>
  <c r="G207" i="37"/>
  <c r="G203" i="37"/>
  <c r="G166" i="37"/>
  <c r="G146" i="37"/>
  <c r="G142" i="37"/>
  <c r="G130" i="37"/>
  <c r="G97" i="37"/>
  <c r="G93" i="37"/>
  <c r="G42" i="37"/>
  <c r="G38" i="37"/>
  <c r="G11" i="37"/>
  <c r="G7" i="37"/>
  <c r="G710" i="37"/>
  <c r="G706" i="37"/>
  <c r="G702" i="37"/>
  <c r="G698" i="37"/>
  <c r="G694" i="37"/>
  <c r="G690" i="37"/>
  <c r="G686" i="37"/>
  <c r="G682" i="37"/>
  <c r="G678" i="37"/>
  <c r="G674" i="37"/>
  <c r="G670" i="37"/>
  <c r="G666" i="37"/>
  <c r="G662" i="37"/>
  <c r="G658" i="37"/>
  <c r="G654" i="37"/>
  <c r="G650" i="37"/>
  <c r="G641" i="37"/>
  <c r="G629" i="37"/>
  <c r="G613" i="37"/>
  <c r="G609" i="37"/>
  <c r="G606" i="37"/>
  <c r="G589" i="37"/>
  <c r="G582" i="37"/>
  <c r="G567" i="37"/>
  <c r="G555" i="37"/>
  <c r="G552" i="37"/>
  <c r="G548" i="37"/>
  <c r="G518" i="37"/>
  <c r="G437" i="37"/>
  <c r="G403" i="37"/>
  <c r="G397" i="37"/>
  <c r="H362" i="37"/>
  <c r="H305" i="37"/>
  <c r="G294" i="37"/>
  <c r="H288" i="37"/>
  <c r="G278" i="37"/>
  <c r="G274" i="37"/>
  <c r="G271" i="37"/>
  <c r="H268" i="37"/>
  <c r="G266" i="37"/>
  <c r="H260" i="37"/>
  <c r="G245" i="37"/>
  <c r="G237" i="37"/>
  <c r="G225" i="37"/>
  <c r="G205" i="37"/>
  <c r="G201" i="37"/>
  <c r="G198" i="37"/>
  <c r="G190" i="37"/>
  <c r="H185" i="37"/>
  <c r="G184" i="37"/>
  <c r="H181" i="37"/>
  <c r="G180" i="37"/>
  <c r="H178" i="37"/>
  <c r="H177" i="37"/>
  <c r="G176" i="37"/>
  <c r="G174" i="37"/>
  <c r="H172" i="37"/>
  <c r="H171" i="37"/>
  <c r="G170" i="37"/>
  <c r="H168" i="37"/>
  <c r="G164" i="37"/>
  <c r="G160" i="37"/>
  <c r="H154" i="37"/>
  <c r="H148" i="37"/>
  <c r="G147" i="37"/>
  <c r="G143" i="37"/>
  <c r="G139" i="37"/>
  <c r="H136" i="37"/>
  <c r="H127" i="37"/>
  <c r="G98" i="37"/>
  <c r="G94" i="37"/>
  <c r="G82" i="37"/>
  <c r="H79" i="37"/>
  <c r="G78" i="37"/>
  <c r="G12" i="37"/>
  <c r="G8" i="37"/>
  <c r="H285" i="37"/>
  <c r="E46" i="3"/>
  <c r="B46" i="3" s="1"/>
  <c r="F196" i="1"/>
  <c r="F208" i="3"/>
  <c r="B208" i="3" s="1"/>
  <c r="F207" i="3"/>
  <c r="B207" i="3" s="1"/>
  <c r="F205" i="3"/>
  <c r="B205" i="3" s="1"/>
  <c r="G165" i="37"/>
  <c r="G163" i="37"/>
  <c r="F167" i="1"/>
  <c r="G159" i="37"/>
  <c r="F161" i="1"/>
  <c r="H395" i="37"/>
  <c r="F135" i="1"/>
  <c r="F122" i="1"/>
  <c r="G117" i="37"/>
  <c r="G79" i="37"/>
  <c r="H76" i="37"/>
  <c r="F77" i="1"/>
  <c r="G1542" i="37"/>
  <c r="G1522" i="37"/>
  <c r="G1506" i="37"/>
  <c r="G1481" i="37"/>
  <c r="G1502" i="37"/>
  <c r="G1545" i="37"/>
  <c r="G1543" i="37"/>
  <c r="G1525" i="37"/>
  <c r="G1523" i="37"/>
  <c r="G1509" i="37"/>
  <c r="G1561" i="37"/>
  <c r="G1559" i="37"/>
  <c r="G1539" i="37"/>
  <c r="G1537" i="37"/>
  <c r="G1519" i="37"/>
  <c r="G1517" i="37"/>
  <c r="G1500" i="37"/>
  <c r="G1507" i="37"/>
  <c r="G1555" i="37"/>
  <c r="G1553" i="37"/>
  <c r="G1550" i="37"/>
  <c r="G1535" i="37"/>
  <c r="G1533" i="37"/>
  <c r="G1530" i="37"/>
  <c r="G1515" i="37"/>
  <c r="G1513" i="37"/>
  <c r="G1485" i="37"/>
  <c r="G1483" i="37"/>
  <c r="H1481" i="37"/>
  <c r="G1554" i="37"/>
  <c r="G1534" i="37"/>
  <c r="G1514" i="37"/>
  <c r="G1493" i="37"/>
  <c r="G1487" i="37"/>
  <c r="G1558" i="37"/>
  <c r="G1538" i="37"/>
  <c r="G1518" i="37"/>
  <c r="G1477" i="37"/>
  <c r="G1473" i="37"/>
  <c r="H1473" i="37"/>
  <c r="G1479" i="37"/>
  <c r="G1476" i="37"/>
  <c r="G1492" i="37"/>
  <c r="G1496" i="37"/>
  <c r="H1493" i="37"/>
  <c r="G1489" i="37"/>
  <c r="G1472" i="37"/>
  <c r="F101" i="36"/>
  <c r="H1251" i="37"/>
  <c r="H1228" i="37"/>
  <c r="H1226" i="37"/>
  <c r="H1224" i="37"/>
  <c r="F255" i="27"/>
  <c r="G1217" i="37"/>
  <c r="G1216" i="37"/>
  <c r="H1214" i="37"/>
  <c r="G1214" i="37"/>
  <c r="G1151" i="37"/>
  <c r="H1151" i="37"/>
  <c r="H1141" i="37"/>
  <c r="F140" i="27"/>
  <c r="G1110" i="37"/>
  <c r="G1026" i="37"/>
  <c r="G1025" i="37"/>
  <c r="F51" i="27"/>
  <c r="H989" i="37"/>
  <c r="G995" i="37"/>
  <c r="G980" i="37"/>
  <c r="F201" i="3"/>
  <c r="B201" i="3" s="1"/>
  <c r="E30" i="3"/>
  <c r="B30" i="3" s="1"/>
  <c r="G1468" i="37"/>
  <c r="G646" i="37"/>
  <c r="E260" i="3"/>
  <c r="H641" i="37"/>
  <c r="G402" i="37"/>
  <c r="G395" i="37"/>
  <c r="G371" i="37"/>
  <c r="G365" i="37"/>
  <c r="G305" i="37"/>
  <c r="G289" i="37"/>
  <c r="F421" i="1"/>
  <c r="G285" i="37"/>
  <c r="G268" i="37"/>
  <c r="F269" i="1"/>
  <c r="G260" i="37"/>
  <c r="F264" i="1"/>
  <c r="F218" i="1"/>
  <c r="D204" i="1"/>
  <c r="C194" i="37" s="1"/>
  <c r="G209" i="37"/>
  <c r="G193" i="37"/>
  <c r="G189" i="37"/>
  <c r="E45" i="3"/>
  <c r="B45" i="3" s="1"/>
  <c r="G183" i="37"/>
  <c r="G179" i="37"/>
  <c r="F185" i="1"/>
  <c r="F177" i="1"/>
  <c r="H164" i="37"/>
  <c r="H160" i="37"/>
  <c r="D160" i="1"/>
  <c r="G148" i="37"/>
  <c r="G136" i="37"/>
  <c r="G133" i="37"/>
  <c r="G127" i="37"/>
  <c r="D116" i="1"/>
  <c r="C106" i="37" s="1"/>
  <c r="D85" i="1"/>
  <c r="C75" i="37" s="1"/>
  <c r="H78" i="37"/>
  <c r="K20" i="37"/>
  <c r="I14" i="3"/>
  <c r="I7" i="3"/>
  <c r="C412" i="37"/>
  <c r="F424" i="1"/>
  <c r="H1497" i="37"/>
  <c r="G1497" i="37"/>
  <c r="B279" i="3"/>
  <c r="F46" i="1"/>
  <c r="F117" i="1"/>
  <c r="F334" i="1"/>
  <c r="F430" i="1"/>
  <c r="F522" i="1"/>
  <c r="F553" i="1"/>
  <c r="F608" i="1"/>
  <c r="H273" i="37"/>
  <c r="E257" i="1"/>
  <c r="D247" i="37" s="1"/>
  <c r="D134" i="1"/>
  <c r="H41" i="37"/>
  <c r="D518" i="1"/>
  <c r="C506" i="37" s="1"/>
  <c r="G481" i="37"/>
  <c r="D223" i="1"/>
  <c r="D628" i="1"/>
  <c r="D84" i="27"/>
  <c r="C1049" i="37" s="1"/>
  <c r="G1089" i="37"/>
  <c r="E96" i="36"/>
  <c r="D1371" i="37" s="1"/>
  <c r="D96" i="36"/>
  <c r="E42" i="36"/>
  <c r="D1317" i="37" s="1"/>
  <c r="D42" i="36"/>
  <c r="E12" i="36"/>
  <c r="D12" i="36"/>
  <c r="C1287" i="37" s="1"/>
  <c r="F199" i="3"/>
  <c r="F202" i="3"/>
  <c r="B202" i="3" s="1"/>
  <c r="B273" i="3"/>
  <c r="E272" i="3"/>
  <c r="B272" i="3" s="1"/>
  <c r="B268" i="3"/>
  <c r="E137" i="3"/>
  <c r="B137" i="3" s="1"/>
  <c r="E121" i="3"/>
  <c r="B121" i="3" s="1"/>
  <c r="E105" i="3"/>
  <c r="B105" i="3" s="1"/>
  <c r="E89" i="3"/>
  <c r="B89" i="3" s="1"/>
  <c r="E73" i="3"/>
  <c r="B73" i="3" s="1"/>
  <c r="E41" i="3"/>
  <c r="B41" i="3" s="1"/>
  <c r="G1557" i="37"/>
  <c r="G1389" i="37"/>
  <c r="D583" i="1"/>
  <c r="C571" i="37" s="1"/>
  <c r="F114" i="36"/>
  <c r="F137" i="36"/>
  <c r="F29" i="36"/>
  <c r="F129" i="36"/>
  <c r="F14" i="1"/>
  <c r="F43" i="1"/>
  <c r="F57" i="1"/>
  <c r="F148" i="1"/>
  <c r="F224" i="1"/>
  <c r="F283" i="1"/>
  <c r="F466" i="1"/>
  <c r="F505" i="1"/>
  <c r="F546" i="1"/>
  <c r="F635" i="1"/>
  <c r="H328" i="37"/>
  <c r="H304" i="37"/>
  <c r="D147" i="1"/>
  <c r="H19" i="37"/>
  <c r="D18" i="27"/>
  <c r="C983" i="37" s="1"/>
  <c r="F58" i="27"/>
  <c r="D75" i="27"/>
  <c r="C1040" i="37" s="1"/>
  <c r="D92" i="27"/>
  <c r="C1057" i="37" s="1"/>
  <c r="D139" i="27"/>
  <c r="C1104" i="37" s="1"/>
  <c r="D151" i="27"/>
  <c r="F154" i="27"/>
  <c r="F188" i="27"/>
  <c r="F236" i="27"/>
  <c r="F247" i="27"/>
  <c r="D254" i="27"/>
  <c r="C1219" i="37" s="1"/>
  <c r="H1295" i="37"/>
  <c r="D13" i="30"/>
  <c r="C1469" i="37" s="1"/>
  <c r="H1469" i="37" s="1"/>
  <c r="F223" i="3"/>
  <c r="B223" i="3" s="1"/>
  <c r="F225" i="3"/>
  <c r="B225" i="3" s="1"/>
  <c r="F239" i="3"/>
  <c r="B239" i="3" s="1"/>
  <c r="F255" i="3"/>
  <c r="B255" i="3" s="1"/>
  <c r="E141" i="3"/>
  <c r="B141" i="3" s="1"/>
  <c r="E65" i="3"/>
  <c r="B65" i="3" s="1"/>
  <c r="E33" i="3"/>
  <c r="B33" i="3" s="1"/>
  <c r="I1432" i="37"/>
  <c r="F584" i="1"/>
  <c r="F632" i="1"/>
  <c r="E314" i="1"/>
  <c r="D303" i="37" s="1"/>
  <c r="E532" i="1"/>
  <c r="D520" i="37" s="1"/>
  <c r="D647" i="1"/>
  <c r="C635" i="37" s="1"/>
  <c r="D347" i="1"/>
  <c r="C336" i="37" s="1"/>
  <c r="D302" i="1"/>
  <c r="G179" i="3"/>
  <c r="E179" i="3" s="1"/>
  <c r="B179" i="3" s="1"/>
  <c r="D462" i="1"/>
  <c r="H195" i="37"/>
  <c r="H162" i="37"/>
  <c r="E92" i="27"/>
  <c r="D1058" i="37"/>
  <c r="E123" i="27"/>
  <c r="D1088" i="37" s="1"/>
  <c r="F195" i="27"/>
  <c r="F239" i="27"/>
  <c r="D13" i="33"/>
  <c r="C1425" i="37" s="1"/>
  <c r="D136" i="36"/>
  <c r="C1411" i="37" s="1"/>
  <c r="D30" i="30"/>
  <c r="C1486" i="37" s="1"/>
  <c r="H1486" i="37" s="1"/>
  <c r="K59" i="42"/>
  <c r="B280" i="3"/>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501" i="37"/>
  <c r="G1490"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22" i="37"/>
  <c r="G1092" i="37"/>
  <c r="G1036" i="37"/>
  <c r="G1008" i="37"/>
  <c r="G1003" i="37"/>
  <c r="G981"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7" i="3"/>
  <c r="H1130" i="37"/>
  <c r="H1159" i="37"/>
  <c r="H1187" i="37"/>
  <c r="H1319" i="37"/>
  <c r="H1344" i="37"/>
  <c r="H1437" i="37"/>
  <c r="I1437" i="37" s="1"/>
  <c r="G1560" i="37"/>
  <c r="G1556" i="37"/>
  <c r="G1540" i="37"/>
  <c r="G1508" i="37"/>
  <c r="G1499" i="37"/>
  <c r="G1495" i="37"/>
  <c r="G1474" i="37"/>
  <c r="G1438" i="37"/>
  <c r="I1438" i="37" s="1"/>
  <c r="G1434" i="37"/>
  <c r="I1434" i="37" s="1"/>
  <c r="G1401" i="37"/>
  <c r="G1345" i="37"/>
  <c r="G1331" i="37"/>
  <c r="G1327" i="37"/>
  <c r="G1316" i="37"/>
  <c r="G1312" i="37"/>
  <c r="G1291" i="37"/>
  <c r="G1117" i="37"/>
  <c r="G1037" i="37"/>
  <c r="G982" i="37"/>
  <c r="J7" i="3"/>
  <c r="H1155" i="37"/>
  <c r="H1161" i="37"/>
  <c r="H1165" i="37"/>
  <c r="H1203" i="37"/>
  <c r="H1467" i="37"/>
  <c r="H1477" i="37"/>
  <c r="G1552" i="37"/>
  <c r="G1548" i="37"/>
  <c r="G1544" i="37"/>
  <c r="G1512" i="37"/>
  <c r="G1498" i="37"/>
  <c r="G1494" i="37"/>
  <c r="G1491"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20" i="37"/>
  <c r="G1118" i="37"/>
  <c r="G1094" i="37"/>
  <c r="G1090" i="37"/>
  <c r="G1038" i="37"/>
  <c r="G1010" i="37"/>
  <c r="G1005" i="37"/>
  <c r="G1001" i="37"/>
  <c r="G823" i="37"/>
  <c r="G819" i="37"/>
  <c r="G815" i="37"/>
  <c r="G811" i="37"/>
  <c r="G807" i="37"/>
  <c r="G803" i="37"/>
  <c r="G799" i="37"/>
  <c r="G795" i="37"/>
  <c r="G791" i="37"/>
  <c r="G787" i="37"/>
  <c r="G783" i="37"/>
  <c r="G779" i="37"/>
  <c r="G775" i="37"/>
  <c r="G771" i="37"/>
  <c r="G767" i="37"/>
  <c r="G763" i="37"/>
  <c r="G759" i="37"/>
  <c r="G1108" i="37"/>
  <c r="G1072" i="37"/>
  <c r="G1068" i="37"/>
  <c r="G1064" i="37"/>
  <c r="G1060" i="37"/>
  <c r="G1055" i="37"/>
  <c r="G1051" i="37"/>
  <c r="G1047" i="37"/>
  <c r="G1043" i="37"/>
  <c r="G1022" i="37"/>
  <c r="G1018" i="37"/>
  <c r="G997" i="37"/>
  <c r="G993" i="37"/>
  <c r="G824" i="37"/>
  <c r="G820" i="37"/>
  <c r="G816" i="37"/>
  <c r="G812" i="37"/>
  <c r="G808" i="37"/>
  <c r="G804" i="37"/>
  <c r="G800" i="37"/>
  <c r="G796" i="37"/>
  <c r="G792" i="37"/>
  <c r="G788" i="37"/>
  <c r="G784" i="37"/>
  <c r="G780" i="37"/>
  <c r="G1109" i="37"/>
  <c r="G1073" i="37"/>
  <c r="G1069" i="37"/>
  <c r="G1065" i="37"/>
  <c r="G1061" i="37"/>
  <c r="G1056" i="37"/>
  <c r="G1052" i="37"/>
  <c r="G1048" i="37"/>
  <c r="G1044" i="37"/>
  <c r="G1019" i="37"/>
  <c r="G998" i="37"/>
  <c r="G994" i="37"/>
  <c r="G825" i="37"/>
  <c r="G821" i="37"/>
  <c r="G817"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07" i="37"/>
  <c r="G586" i="37"/>
  <c r="G553" i="37"/>
  <c r="G549" i="37"/>
  <c r="G777"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21" i="37"/>
  <c r="G604" i="37"/>
  <c r="G587" i="37"/>
  <c r="G550" i="37"/>
  <c r="G591" i="37"/>
  <c r="G564" i="37"/>
  <c r="G538" i="37"/>
  <c r="G533" i="37"/>
  <c r="G524" i="37"/>
  <c r="G514" i="37"/>
  <c r="G502" i="37"/>
  <c r="G492" i="37"/>
  <c r="G488" i="37"/>
  <c r="G483" i="37"/>
  <c r="G471" i="37"/>
  <c r="G459" i="37"/>
  <c r="G443" i="37"/>
  <c r="G439" i="37"/>
  <c r="G425" i="37"/>
  <c r="G417" i="37"/>
  <c r="G398" i="37"/>
  <c r="G384" i="37"/>
  <c r="G382" i="37"/>
  <c r="G376" i="37"/>
  <c r="G374" i="37"/>
  <c r="G592" i="37"/>
  <c r="G573" i="37"/>
  <c r="G561" i="37"/>
  <c r="G593" i="37"/>
  <c r="G574" i="37"/>
  <c r="G544" i="37"/>
  <c r="G540" i="37"/>
  <c r="G536" i="37"/>
  <c r="G531" i="37"/>
  <c r="G490" i="37"/>
  <c r="G485" i="37"/>
  <c r="G480" i="37"/>
  <c r="G474" i="37"/>
  <c r="G468" i="37"/>
  <c r="G462" i="37"/>
  <c r="G456" i="37"/>
  <c r="G453" i="37"/>
  <c r="G423" i="37"/>
  <c r="G415" i="37"/>
  <c r="G396" i="37"/>
  <c r="G595" i="37"/>
  <c r="G560" i="37"/>
  <c r="G542" i="37"/>
  <c r="G522" i="37"/>
  <c r="G504" i="37"/>
  <c r="G500" i="37"/>
  <c r="G478" i="37"/>
  <c r="G466" i="37"/>
  <c r="G445" i="37"/>
  <c r="G441" i="37"/>
  <c r="G419" i="37"/>
  <c r="G390" i="37"/>
  <c r="G386" i="37"/>
  <c r="G378" i="37"/>
  <c r="G330" i="37"/>
  <c r="G322" i="37"/>
  <c r="G306" i="37"/>
  <c r="G302" i="37"/>
  <c r="G298" i="37"/>
  <c r="G287" i="37"/>
  <c r="G269" i="37"/>
  <c r="G262" i="37"/>
  <c r="G241" i="37"/>
  <c r="G234" i="37"/>
  <c r="G228" i="37"/>
  <c r="G210" i="37"/>
  <c r="G199" i="37"/>
  <c r="G191" i="37"/>
  <c r="G185" i="37"/>
  <c r="G181" i="37"/>
  <c r="G177" i="37"/>
  <c r="G134"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33" i="37"/>
  <c r="G325" i="37"/>
  <c r="G319" i="37"/>
  <c r="G317" i="37"/>
  <c r="G313" i="37"/>
  <c r="G307" i="37"/>
  <c r="G299" i="37"/>
  <c r="G288" i="37"/>
  <c r="G270" i="37"/>
  <c r="G255" i="37"/>
  <c r="G215" i="37"/>
  <c r="G211" i="37"/>
  <c r="G196" i="37"/>
  <c r="G192" i="37"/>
  <c r="G188" i="37"/>
  <c r="G182" i="37"/>
  <c r="G178" i="37"/>
  <c r="G172" i="37"/>
  <c r="G168" i="37"/>
  <c r="G153" i="37"/>
  <c r="G135"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21" i="37"/>
  <c r="G110" i="37"/>
  <c r="G102" i="37"/>
  <c r="G87" i="37"/>
  <c r="G68" i="37"/>
  <c r="G62" i="37"/>
  <c r="G56" i="37"/>
  <c r="G48" i="37"/>
  <c r="G44" i="37"/>
  <c r="G30" i="37"/>
  <c r="G26" i="37"/>
  <c r="G17" i="37"/>
  <c r="G1196" i="37"/>
  <c r="H1196" i="37"/>
  <c r="C131" i="37"/>
  <c r="F141" i="1"/>
  <c r="C616" i="37"/>
  <c r="F628" i="1"/>
  <c r="B199" i="3"/>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E234" i="27" l="1"/>
  <c r="K46" i="42" s="1"/>
  <c r="G1041" i="37"/>
  <c r="F204" i="1"/>
  <c r="F151" i="27"/>
  <c r="F160" i="1"/>
  <c r="F116" i="1"/>
  <c r="F85" i="1"/>
  <c r="G1469" i="37"/>
  <c r="D47" i="30"/>
  <c r="K57" i="42" s="1"/>
  <c r="G1486" i="37"/>
  <c r="F139" i="27"/>
  <c r="G1104" i="37"/>
  <c r="H1049" i="37"/>
  <c r="F84" i="27"/>
  <c r="G983" i="37"/>
  <c r="D13" i="27"/>
  <c r="J43" i="42" s="1"/>
  <c r="F18" i="27"/>
  <c r="F647" i="1"/>
  <c r="G194" i="37"/>
  <c r="E7" i="3"/>
  <c r="B7" i="3" s="1"/>
  <c r="H1104" i="37"/>
  <c r="C137" i="37"/>
  <c r="F147" i="1"/>
  <c r="D1287" i="37"/>
  <c r="K47" i="42"/>
  <c r="C213" i="37"/>
  <c r="F223" i="1"/>
  <c r="C124" i="37"/>
  <c r="F134" i="1"/>
  <c r="I1451" i="37"/>
  <c r="I1461" i="37"/>
  <c r="H213" i="37"/>
  <c r="C1317" i="37"/>
  <c r="F42" i="36"/>
  <c r="I1450" i="37"/>
  <c r="I1460" i="37"/>
  <c r="E163" i="3"/>
  <c r="B163" i="3" s="1"/>
  <c r="I1448" i="37"/>
  <c r="I1455" i="37"/>
  <c r="I1464" i="37"/>
  <c r="E24" i="3"/>
  <c r="B24" i="3" s="1"/>
  <c r="G1049" i="37"/>
  <c r="H635" i="37"/>
  <c r="C291" i="37"/>
  <c r="F302" i="1"/>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H150" i="37" l="1"/>
  <c r="G291" i="3"/>
  <c r="E291" i="3" s="1"/>
  <c r="B291" i="3" s="1"/>
  <c r="C1503" i="37"/>
  <c r="G290" i="3" s="1"/>
  <c r="E290" i="3" s="1"/>
  <c r="B290" i="3" s="1"/>
  <c r="C978" i="37"/>
  <c r="H124" i="37"/>
  <c r="G124" i="37"/>
  <c r="H1287" i="37"/>
  <c r="G1287" i="37"/>
  <c r="G1371" i="37"/>
  <c r="H1371" i="37"/>
  <c r="G137" i="37"/>
  <c r="H137" i="37"/>
  <c r="G295" i="3"/>
  <c r="E295" i="3" s="1"/>
  <c r="B295" i="3" s="1"/>
  <c r="G1116" i="37"/>
  <c r="H1317" i="37"/>
  <c r="G1317"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B33" i="42" l="1"/>
  <c r="K6" i="37" s="1"/>
  <c r="G1503" i="37"/>
  <c r="C4" i="30" s="1"/>
  <c r="L37" i="37" s="1"/>
  <c r="H1503" i="37"/>
  <c r="G289" i="3" s="1"/>
  <c r="E289" i="3" s="1"/>
  <c r="H978" i="37"/>
  <c r="G978" i="37"/>
  <c r="G290" i="37"/>
  <c r="G411" i="37"/>
  <c r="H411" i="37"/>
  <c r="C400" i="37"/>
  <c r="F411" i="1"/>
  <c r="L4" i="37"/>
  <c r="K3" i="3"/>
  <c r="K4" i="37"/>
  <c r="G1423" i="37"/>
  <c r="G298" i="3"/>
  <c r="E298" i="3" s="1"/>
  <c r="C404" i="37"/>
  <c r="F415" i="1"/>
  <c r="D642" i="1"/>
  <c r="C1138" i="37"/>
  <c r="F173" i="27"/>
  <c r="G519" i="37"/>
  <c r="H519" i="37"/>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E262" i="3" l="1"/>
  <c r="B262" i="3" s="1"/>
  <c r="N3" i="3"/>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L28" i="37" l="1"/>
  <c r="G8" i="3" s="1"/>
  <c r="E8" i="3" s="1"/>
  <c r="B8" i="3" s="1"/>
  <c r="K29" i="37"/>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<sst xmlns="http://schemas.openxmlformats.org/spreadsheetml/2006/main" count="4758" uniqueCount="4302">
  <si>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</si>
  <si>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</si>
  <si>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</si>
  <si>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</si>
  <si>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</si>
  <si>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</si>
  <si>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</si>
  <si>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</si>
  <si>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</si>
  <si>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</si>
  <si>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</si>
  <si>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</si>
  <si>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</si>
  <si>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</si>
  <si>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</si>
  <si>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</si>
  <si>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</si>
  <si>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</si>
  <si>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</si>
  <si>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</si>
  <si>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</si>
  <si>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</si>
  <si>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</si>
  <si>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</si>
  <si>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</si>
  <si>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</si>
  <si>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</si>
  <si>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</si>
  <si>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</si>
  <si>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</si>
  <si>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</si>
  <si>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</si>
  <si>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</si>
  <si>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</si>
  <si>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</si>
  <si>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</si>
  <si>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</si>
  <si>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</si>
  <si>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</si>
  <si>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</si>
  <si>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</si>
  <si>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</si>
  <si>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</si>
  <si>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</si>
  <si>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</si>
  <si>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</si>
  <si>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</si>
  <si>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</si>
  <si>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</si>
  <si>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</si>
  <si>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</si>
  <si>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</si>
  <si>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</si>
  <si>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</si>
  <si>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</si>
  <si>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</si>
  <si>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</si>
  <si>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</si>
  <si>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</si>
  <si>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</si>
  <si>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</si>
  <si>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</si>
  <si>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</si>
  <si>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</si>
  <si>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</si>
  <si>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</si>
  <si>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</si>
  <si>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</si>
  <si>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</si>
  <si>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</si>
  <si>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</si>
  <si>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</si>
  <si>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</si>
  <si>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</si>
  <si>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</si>
  <si>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</si>
  <si>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</si>
  <si>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</si>
  <si>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</si>
  <si>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</si>
  <si>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</si>
  <si>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</si>
  <si>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</si>
  <si>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</si>
  <si>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</si>
  <si>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</si>
  <si>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</si>
  <si>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</si>
  <si>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</si>
  <si>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</si>
  <si>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</si>
  <si>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</si>
  <si>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</si>
  <si>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</si>
  <si>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</si>
  <si>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</si>
  <si>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</si>
  <si>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</si>
  <si>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</si>
  <si>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</si>
  <si>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</si>
  <si>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</si>
  <si>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</si>
  <si>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</si>
  <si>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</si>
  <si>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</si>
  <si>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</si>
  <si>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</si>
  <si>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</si>
  <si>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</si>
  <si>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</si>
  <si>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</si>
  <si>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</si>
  <si>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</si>
  <si>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</si>
  <si>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</si>
  <si>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</si>
  <si>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</si>
  <si>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</si>
  <si>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</si>
  <si>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</si>
  <si>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</si>
  <si>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</si>
  <si>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</si>
  <si>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</si>
  <si>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</si>
  <si>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</si>
  <si>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</si>
  <si>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</si>
  <si>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</si>
  <si>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</si>
  <si>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</si>
  <si>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</si>
  <si>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</si>
  <si>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</si>
  <si>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</si>
  <si>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</si>
  <si>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</si>
  <si>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</si>
  <si>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</si>
  <si>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</si>
  <si>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</si>
  <si>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</si>
  <si>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</si>
  <si>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</si>
  <si>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</si>
  <si>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</si>
  <si>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</si>
  <si>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</si>
  <si>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</si>
  <si>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</si>
  <si>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</si>
  <si>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</si>
  <si>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</si>
  <si>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</si>
  <si>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</si>
  <si>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</si>
  <si>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</si>
  <si>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</si>
  <si>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</si>
  <si>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</si>
  <si>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</si>
  <si>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</si>
  <si>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</si>
  <si>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</si>
  <si>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</si>
  <si>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</si>
  <si>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</si>
  <si>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</si>
  <si>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</si>
  <si>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</si>
  <si>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</si>
  <si>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</si>
  <si>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</si>
  <si>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</si>
  <si>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</si>
  <si>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</si>
  <si>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</si>
  <si>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</si>
  <si>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</si>
  <si>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</si>
  <si>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</si>
  <si>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</si>
  <si>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</si>
  <si>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</si>
  <si>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</si>
  <si>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</si>
  <si>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</si>
  <si>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</si>
  <si>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</si>
  <si>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</si>
  <si>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</si>
  <si>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</si>
  <si>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</si>
  <si>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</si>
  <si>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</si>
  <si>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</si>
  <si>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</si>
  <si>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</si>
  <si>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</si>
  <si>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</si>
  <si>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</si>
  <si>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</si>
  <si>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</si>
  <si>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</si>
  <si>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</si>
  <si>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</si>
  <si>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</si>
  <si>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</si>
  <si>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</si>
  <si>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</si>
  <si>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</si>
  <si>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</si>
  <si>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</si>
  <si>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</si>
  <si>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</si>
  <si>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</si>
  <si>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</si>
  <si>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</si>
  <si>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</si>
  <si>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</si>
  <si>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</si>
  <si>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</si>
  <si>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</si>
  <si>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</si>
  <si>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</si>
  <si>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</si>
  <si>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</si>
  <si>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</si>
  <si>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</si>
  <si>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</si>
  <si>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</si>
  <si>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</si>
  <si>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</si>
  <si>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</si>
  <si>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</si>
  <si>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</si>
  <si>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</si>
  <si>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</si>
  <si>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</si>
  <si>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</si>
  <si>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</si>
  <si>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</si>
  <si>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</si>
  <si>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</si>
  <si>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</si>
  <si>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</si>
  <si>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</si>
  <si>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</si>
  <si>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</si>
  <si>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</si>
  <si>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</si>
  <si>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</si>
  <si>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</si>
  <si>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</si>
  <si>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</si>
  <si>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</si>
  <si>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</si>
  <si>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</si>
  <si>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</si>
  <si>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</si>
  <si>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</si>
  <si>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</si>
  <si>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</si>
  <si>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</si>
  <si>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</si>
  <si>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</si>
  <si>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</si>
  <si>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</si>
  <si>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</si>
  <si>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</si>
  <si>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</si>
  <si>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</si>
  <si>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</si>
  <si>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</si>
  <si>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</si>
  <si>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</si>
  <si>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</si>
  <si>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</si>
  <si>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</si>
  <si>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</si>
  <si>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</si>
  <si>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</si>
  <si>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</si>
  <si>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</si>
  <si>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</si>
  <si>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</si>
  <si>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</si>
  <si>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</si>
  <si>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</si>
  <si>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</si>
  <si>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</si>
  <si>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</si>
  <si>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</si>
  <si>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</si>
  <si>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</si>
  <si>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</si>
  <si>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</si>
  <si>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</si>
  <si>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</si>
  <si>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</si>
  <si>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</si>
  <si>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</si>
  <si>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</si>
  <si>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</si>
  <si>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</si>
  <si>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</si>
  <si>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</si>
  <si>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</si>
  <si>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</si>
  <si>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</si>
  <si>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</si>
  <si>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</si>
  <si>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</si>
  <si>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</si>
  <si>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</si>
  <si>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</si>
  <si>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</si>
  <si>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</si>
  <si>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</si>
  <si>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</si>
  <si>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</si>
  <si>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</si>
  <si>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</si>
  <si>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</si>
  <si>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</si>
  <si>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</si>
  <si>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</si>
  <si>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</si>
  <si>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</si>
  <si>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</si>
  <si>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</si>
  <si>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</si>
  <si>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</si>
  <si>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</si>
  <si>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</si>
  <si>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</si>
  <si>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</si>
  <si>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</si>
  <si>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</si>
  <si>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</si>
  <si>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</si>
  <si>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</si>
  <si>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</si>
  <si>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</si>
  <si>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</si>
  <si>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</si>
  <si>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</si>
  <si>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</si>
  <si>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</si>
  <si>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</si>
  <si>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</si>
  <si>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</si>
  <si>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</si>
  <si>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</si>
  <si>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</si>
  <si>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</si>
  <si>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</si>
  <si>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</si>
  <si>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</si>
  <si>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</si>
  <si>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</si>
  <si>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</si>
  <si>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</si>
  <si>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</si>
  <si>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</si>
  <si>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</si>
  <si>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</si>
  <si>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</si>
  <si>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</si>
  <si>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</si>
  <si>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</si>
  <si>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</si>
  <si>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</si>
  <si>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</si>
  <si>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</si>
  <si>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</si>
  <si>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</si>
  <si>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</si>
  <si>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</si>
  <si>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</si>
  <si>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</si>
  <si>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</si>
  <si>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</si>
  <si>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</si>
  <si>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</si>
  <si>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</si>
  <si>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</si>
  <si>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</si>
  <si>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</si>
  <si>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</si>
  <si>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</si>
  <si>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</si>
  <si>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</si>
  <si>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</si>
  <si>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</si>
  <si>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</si>
  <si>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</si>
  <si>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</si>
  <si>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</si>
  <si>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</si>
  <si>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</si>
  <si>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</si>
  <si>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</si>
  <si>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</si>
  <si>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</si>
  <si>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</si>
  <si>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</si>
  <si>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</si>
  <si>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</si>
  <si>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</si>
  <si>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</si>
  <si>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</si>
  <si>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</si>
  <si>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</si>
  <si>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</si>
  <si>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</si>
  <si>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</si>
  <si>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</si>
  <si>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</si>
  <si>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</si>
  <si>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</si>
  <si>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</si>
  <si>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</si>
  <si>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</si>
  <si>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</si>
  <si>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</si>
  <si>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</si>
  <si>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</si>
  <si>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</si>
  <si>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</si>
  <si>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</si>
  <si>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</si>
  <si>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</si>
  <si>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</si>
  <si>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</si>
  <si>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</si>
  <si>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</si>
  <si>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</si>
  <si>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</si>
  <si>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</si>
  <si>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</si>
  <si>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</si>
  <si>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</si>
  <si>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</si>
  <si>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</si>
  <si>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</si>
  <si>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</si>
  <si>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</si>
  <si>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</si>
  <si>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</si>
  <si>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</si>
  <si>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</si>
  <si>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</si>
  <si>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</si>
  <si>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</si>
  <si>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</si>
  <si>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</si>
  <si>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</si>
  <si>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</si>
  <si>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</si>
  <si>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</si>
  <si>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</si>
  <si>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</si>
  <si>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</si>
  <si>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</si>
  <si>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</si>
  <si>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</si>
  <si>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</si>
  <si>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</si>
  <si>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</si>
  <si>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</si>
  <si>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</si>
  <si>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</si>
  <si>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</si>
  <si>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</si>
  <si>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</si>
  <si>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</si>
  <si>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</si>
  <si>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</si>
  <si>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</si>
  <si>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</si>
  <si>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</si>
  <si>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</si>
  <si>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</si>
  <si>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</si>
  <si>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</si>
  <si>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</si>
  <si>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</si>
  <si>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</si>
  <si>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</si>
  <si>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</si>
  <si>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</si>
  <si>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</si>
  <si>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</si>
  <si>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</si>
  <si>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</si>
  <si>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</si>
  <si>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</si>
  <si>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</si>
  <si>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</si>
  <si>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</si>
  <si>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</si>
  <si>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</si>
  <si>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</si>
  <si>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</si>
  <si>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</si>
  <si>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</si>
  <si>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</si>
  <si>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</si>
  <si>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</si>
  <si>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</si>
  <si>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</si>
  <si>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</si>
  <si>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</si>
  <si>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</si>
  <si>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</si>
  <si>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</si>
  <si>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</si>
  <si>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</si>
  <si>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</si>
  <si>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</si>
  <si>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</si>
  <si>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</si>
  <si>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</si>
  <si>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</si>
  <si>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</si>
  <si>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</si>
  <si>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</si>
  <si>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</si>
  <si>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</si>
  <si>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</si>
  <si>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</si>
  <si>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</si>
  <si>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</si>
  <si>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</si>
  <si>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</si>
  <si>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</si>
  <si>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</si>
  <si>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</si>
  <si>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</si>
  <si>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</si>
  <si>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</si>
  <si>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</si>
  <si>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</si>
  <si>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</si>
  <si>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</si>
  <si>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</si>
  <si>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</si>
  <si>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</si>
  <si>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</si>
  <si>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</si>
  <si>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</si>
  <si>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</si>
  <si>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</si>
  <si>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</si>
  <si>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</si>
  <si>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</si>
  <si>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</si>
  <si>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</si>
  <si>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</si>
  <si>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</si>
  <si>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</si>
  <si>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</si>
  <si>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</si>
  <si>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</si>
  <si>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</si>
  <si>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</si>
  <si>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</si>
  <si>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</si>
  <si>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</si>
  <si>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</si>
  <si>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</si>
  <si>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</si>
  <si>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</si>
  <si>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</si>
  <si>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</si>
  <si>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</si>
  <si>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</si>
  <si>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</si>
  <si>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</si>
  <si>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</si>
  <si>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</si>
  <si>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</si>
  <si>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</si>
  <si>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</si>
  <si>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</si>
  <si>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</si>
  <si>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</si>
  <si>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</si>
  <si>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</si>
  <si>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</si>
  <si>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</si>
  <si>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</si>
  <si>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</si>
  <si>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</si>
  <si>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</si>
  <si>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</si>
  <si>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</si>
  <si>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</si>
  <si>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</si>
  <si>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</si>
  <si>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</si>
  <si>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</si>
  <si>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</si>
  <si>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</si>
  <si>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</si>
  <si>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</si>
  <si>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</si>
  <si>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</si>
  <si>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</si>
  <si>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</si>
  <si>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</si>
  <si>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</si>
  <si>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</si>
  <si>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</si>
  <si>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</si>
  <si>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</si>
  <si>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</si>
  <si>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</si>
  <si>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</si>
  <si>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</si>
  <si>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</si>
  <si>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</si>
  <si>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</si>
  <si>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</si>
  <si>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</si>
  <si>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</si>
  <si>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</si>
  <si>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</si>
  <si>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</si>
  <si>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</si>
  <si>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</si>
  <si>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</si>
  <si>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</si>
  <si>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</si>
  <si>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</si>
  <si>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</si>
  <si>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</si>
  <si>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</si>
  <si>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</si>
  <si>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</si>
  <si>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</si>
  <si>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</si>
  <si>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</si>
  <si>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</si>
  <si>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</si>
  <si>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</si>
  <si>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</si>
  <si>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</si>
  <si>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</si>
  <si>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</si>
  <si>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</si>
  <si>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</si>
  <si>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</si>
  <si>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</si>
  <si>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</si>
  <si>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</si>
  <si>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</si>
  <si>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</si>
  <si>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</si>
  <si>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</si>
  <si>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</si>
  <si>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</si>
  <si>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</si>
  <si>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</si>
  <si>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</si>
  <si>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</si>
  <si>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</si>
  <si>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</si>
  <si>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</si>
  <si>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</si>
  <si>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</si>
  <si>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</si>
  <si>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</si>
  <si>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</si>
  <si>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</si>
  <si>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</si>
  <si>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</si>
  <si>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</si>
  <si>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</si>
  <si>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</si>
  <si>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</si>
  <si>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</si>
  <si>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</si>
  <si>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</si>
  <si>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</si>
  <si>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</si>
  <si>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</si>
  <si>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</si>
  <si>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</si>
  <si>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</si>
  <si>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</si>
  <si>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</si>
  <si>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</si>
  <si>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</si>
  <si>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</si>
  <si>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</si>
  <si>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</si>
  <si>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</si>
  <si>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</si>
  <si>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</si>
  <si>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</si>
  <si>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</si>
  <si>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</si>
  <si>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</si>
  <si>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</si>
  <si>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</si>
  <si>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</si>
  <si>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</si>
  <si>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</si>
  <si>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</si>
  <si>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</si>
  <si>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</si>
  <si>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</si>
  <si>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</si>
  <si>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</si>
  <si>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</si>
  <si>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</si>
  <si>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</si>
  <si>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</si>
  <si>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</si>
  <si>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</si>
  <si>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</si>
  <si>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</si>
  <si>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</si>
  <si>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</si>
  <si>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</si>
  <si>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</si>
  <si>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</si>
  <si>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</si>
  <si>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</si>
  <si>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</si>
  <si>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</si>
  <si>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</si>
  <si>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</si>
  <si>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</si>
  <si>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</si>
  <si>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</si>
  <si>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</si>
  <si>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</si>
  <si>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</si>
  <si>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</si>
  <si>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</si>
  <si>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</si>
  <si>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</si>
  <si>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</si>
  <si>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</si>
  <si>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</si>
  <si>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</si>
  <si>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</si>
  <si>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</si>
  <si>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</si>
  <si>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</si>
  <si>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</si>
  <si>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</si>
  <si>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</si>
  <si>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</si>
  <si>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</si>
  <si>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</si>
  <si>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</si>
  <si>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</si>
  <si>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</si>
  <si>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</si>
  <si>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</si>
  <si>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</si>
  <si>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</si>
  <si>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</si>
  <si>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</si>
  <si>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</si>
  <si>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</si>
  <si>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</si>
  <si>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</si>
  <si>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</si>
  <si>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</si>
  <si>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</si>
  <si>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</si>
  <si>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</si>
  <si>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</si>
  <si>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</si>
  <si>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</si>
  <si>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</si>
  <si>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</si>
  <si>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</si>
  <si>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</si>
  <si>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</si>
  <si>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</si>
  <si>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</si>
  <si>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</si>
  <si>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</si>
  <si>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</si>
  <si>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</si>
  <si>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</si>
  <si>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</si>
  <si>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</si>
  <si>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</si>
  <si>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</si>
  <si>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</si>
  <si>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</si>
  <si>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</si>
  <si>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</si>
  <si>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</si>
  <si>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</si>
  <si>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</si>
  <si>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</si>
  <si>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</si>
  <si>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</si>
  <si>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</si>
  <si>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</si>
  <si>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</si>
  <si>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</si>
  <si>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</si>
  <si>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</si>
  <si>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</si>
  <si>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</si>
  <si>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</si>
  <si>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</si>
  <si>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</si>
  <si>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</si>
  <si>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</si>
  <si>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</si>
  <si>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</si>
  <si>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</si>
  <si>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</si>
  <si>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</si>
  <si>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</si>
  <si>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</si>
  <si>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</si>
  <si>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</si>
  <si>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</si>
  <si>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</si>
  <si>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</si>
  <si>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</si>
  <si>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</si>
  <si>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</si>
  <si>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</si>
  <si>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</si>
  <si>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</si>
  <si>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</si>
  <si>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</si>
  <si>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</si>
  <si>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</si>
  <si>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</si>
  <si>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</si>
  <si>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</si>
  <si>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</si>
  <si>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</si>
  <si>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</si>
  <si>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</si>
  <si>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</si>
  <si>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</si>
  <si>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</si>
  <si>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</si>
  <si>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</si>
  <si>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</si>
  <si>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</si>
  <si>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</si>
  <si>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</si>
  <si>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</si>
  <si>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</si>
  <si>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</si>
  <si>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</si>
  <si>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</si>
  <si>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</si>
  <si>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</si>
  <si>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</si>
  <si>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</si>
  <si>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</si>
  <si>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</si>
  <si>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</si>
  <si>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</si>
  <si>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</si>
  <si>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</si>
  <si>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</si>
  <si>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</si>
  <si>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</si>
  <si>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</si>
  <si>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</si>
  <si>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</si>
  <si>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</si>
  <si>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</si>
  <si>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</si>
  <si>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</si>
  <si>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</si>
  <si>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</si>
  <si>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</si>
  <si>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</si>
  <si>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</si>
  <si>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</si>
  <si>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</si>
  <si>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</si>
  <si>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</si>
  <si>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</si>
  <si>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</si>
  <si>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</si>
  <si>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</si>
  <si>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</si>
  <si>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</si>
  <si>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</si>
  <si>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</si>
  <si>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</si>
  <si>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</si>
  <si>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</si>
  <si>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</si>
  <si>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</si>
  <si>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</si>
  <si>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</si>
  <si>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</si>
  <si>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</si>
  <si>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</si>
  <si>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</si>
  <si>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</si>
  <si>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</si>
  <si>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</si>
  <si>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</si>
  <si>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</si>
  <si>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</si>
  <si>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</si>
  <si>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</si>
  <si>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</si>
  <si>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</si>
  <si>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</si>
  <si>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</si>
  <si>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</si>
  <si>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</si>
  <si>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</si>
  <si>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</si>
  <si>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</si>
  <si>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</si>
  <si>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</si>
  <si>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</si>
  <si>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</si>
  <si>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</si>
  <si>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</si>
  <si>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</si>
  <si>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</si>
  <si>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</si>
  <si>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</si>
  <si>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</si>
  <si>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</si>
  <si>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</si>
  <si>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</si>
  <si>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</si>
  <si>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</si>
  <si>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</si>
  <si>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</si>
  <si>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</si>
  <si>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</si>
  <si>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</si>
  <si>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</si>
  <si>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</si>
  <si>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</si>
  <si>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</si>
  <si>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</si>
  <si>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</si>
  <si>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</si>
  <si>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</si>
  <si>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</si>
  <si>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</si>
  <si>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</si>
  <si>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</si>
  <si>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</si>
  <si>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</si>
  <si>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</si>
  <si>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</si>
  <si>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</si>
  <si>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</si>
  <si>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</si>
  <si>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</si>
  <si>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</si>
  <si>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</si>
  <si>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</si>
  <si>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</si>
  <si>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</si>
  <si>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</si>
  <si>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</si>
  <si>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</si>
  <si>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</si>
  <si>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</si>
  <si>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</si>
  <si>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</si>
  <si>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</si>
  <si>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</si>
  <si>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</si>
  <si>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</si>
  <si>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</si>
  <si>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</si>
  <si>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</si>
  <si>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</si>
  <si>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</si>
  <si>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</si>
  <si>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</si>
  <si>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</si>
  <si>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</si>
  <si>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</si>
  <si>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</si>
  <si>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</si>
  <si>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</si>
  <si>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</si>
  <si>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</si>
  <si>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</si>
  <si>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</si>
  <si>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</si>
  <si>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</si>
  <si>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</si>
  <si>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</si>
  <si>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</si>
  <si>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</si>
  <si>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</si>
  <si>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</si>
  <si>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</si>
  <si>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</si>
  <si>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</si>
  <si>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</si>
  <si>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</si>
  <si>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</si>
  <si>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</si>
  <si>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</si>
  <si>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</si>
  <si>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</si>
  <si>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</si>
  <si>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</si>
  <si>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</si>
  <si>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</si>
  <si>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</si>
  <si>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</si>
  <si>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</si>
  <si>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</si>
  <si>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</si>
  <si>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</si>
  <si>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</si>
  <si>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</si>
  <si>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</si>
  <si>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</si>
  <si>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</si>
  <si>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</si>
  <si>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</si>
  <si>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</si>
  <si>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</si>
  <si>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</si>
  <si>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</si>
  <si>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</si>
  <si>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</si>
  <si>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</si>
  <si>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</si>
  <si>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</si>
  <si>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</si>
  <si>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</si>
  <si>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</si>
  <si>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</si>
  <si>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</si>
  <si>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</si>
  <si>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</si>
  <si>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</si>
  <si>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</si>
  <si>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</si>
  <si>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</si>
  <si>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</si>
  <si>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</si>
  <si>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</si>
  <si>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</si>
  <si>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</si>
  <si>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</si>
  <si>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</si>
  <si>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</si>
  <si>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</si>
  <si>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</si>
  <si>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</si>
  <si>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</si>
  <si>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</si>
  <si>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</si>
  <si>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</si>
  <si>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</si>
  <si>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</si>
  <si>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</si>
  <si>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</si>
  <si>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</si>
  <si>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</si>
  <si>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</si>
  <si>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</si>
  <si>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</si>
  <si>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</si>
  <si>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</si>
  <si>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</si>
  <si>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</si>
  <si>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</si>
  <si>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</si>
  <si>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</si>
  <si>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</si>
  <si>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</si>
  <si>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</si>
  <si>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</si>
  <si>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</si>
  <si>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</si>
  <si>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</si>
  <si>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</si>
  <si>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</si>
  <si>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</si>
  <si>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</si>
  <si>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</si>
  <si>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</si>
  <si>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</si>
  <si>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</si>
  <si>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</si>
  <si>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</si>
  <si>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</si>
  <si>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</si>
  <si>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</si>
  <si>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</si>
  <si>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</si>
  <si>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</si>
  <si>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</si>
  <si>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</si>
  <si>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</si>
  <si>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</si>
  <si>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</si>
  <si>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</si>
  <si>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</si>
  <si>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</si>
  <si>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</si>
  <si>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</si>
  <si>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</si>
  <si>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</si>
  <si>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</si>
  <si>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</si>
  <si>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</si>
  <si>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</si>
  <si>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</si>
  <si>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</si>
  <si>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</si>
  <si>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</si>
  <si>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</si>
  <si>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</si>
  <si>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</si>
  <si>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</si>
  <si>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</si>
  <si>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</si>
  <si>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</si>
  <si>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</si>
  <si>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</si>
  <si>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</si>
  <si>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</si>
  <si>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</si>
  <si>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</si>
  <si>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</si>
  <si>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</si>
  <si>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</si>
  <si>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</si>
  <si>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</si>
  <si>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</si>
  <si>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</si>
  <si>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</si>
  <si>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</si>
  <si>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</si>
  <si>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</si>
  <si>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</si>
  <si>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</si>
  <si>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</si>
  <si>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</si>
  <si>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</si>
  <si>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</si>
  <si>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</si>
  <si>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</si>
  <si>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</si>
  <si>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</si>
  <si>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</si>
  <si>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</si>
  <si>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</si>
  <si>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</si>
  <si>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</si>
  <si>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</si>
  <si>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</si>
  <si>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</si>
  <si>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</si>
  <si>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</si>
  <si>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</si>
  <si>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</si>
  <si>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</si>
  <si>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</si>
  <si>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</si>
  <si>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</si>
  <si>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</si>
  <si>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</si>
  <si>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</si>
  <si>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</si>
  <si>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</si>
  <si>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</si>
  <si>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</si>
  <si>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</si>
  <si>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</si>
  <si>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</si>
  <si>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</si>
  <si>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</si>
  <si>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</si>
  <si>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</si>
  <si>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</si>
  <si>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</si>
  <si>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</si>
  <si>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</si>
  <si>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</si>
  <si>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</si>
  <si>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</si>
  <si>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</si>
  <si>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</si>
  <si>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</si>
  <si>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</si>
  <si>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</si>
  <si>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</si>
  <si>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</si>
  <si>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</si>
  <si>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</si>
  <si>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</si>
  <si>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</si>
  <si>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</si>
  <si>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</si>
  <si>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</si>
  <si>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</si>
  <si>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</si>
  <si>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</si>
  <si>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</si>
  <si>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</si>
  <si>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</si>
  <si>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</si>
  <si>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</si>
  <si>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</si>
  <si>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</si>
  <si>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</si>
  <si>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</si>
  <si>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</si>
  <si>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</si>
  <si>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</si>
  <si>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</si>
  <si>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</si>
  <si>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</si>
  <si>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</si>
  <si>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</si>
  <si>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</si>
  <si>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</si>
  <si>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</si>
  <si>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</si>
  <si>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</si>
  <si>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</si>
  <si>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</si>
  <si>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</si>
  <si>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</si>
  <si>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</si>
  <si>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</si>
  <si>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</si>
  <si>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</si>
  <si>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</si>
  <si>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</si>
  <si>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</si>
  <si>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</si>
  <si>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</si>
  <si>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</si>
  <si>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</si>
  <si>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</si>
  <si>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</si>
  <si>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</si>
  <si>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</si>
  <si>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</si>
  <si>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</si>
  <si>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</si>
  <si>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</si>
  <si>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</si>
  <si>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</si>
  <si>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</si>
  <si>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</si>
  <si>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</si>
  <si>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</si>
  <si>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</si>
  <si>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</si>
  <si>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</si>
  <si>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</si>
  <si>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</si>
  <si>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</si>
  <si>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</si>
  <si>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</si>
  <si>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</si>
  <si>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</si>
  <si>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</si>
  <si>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</si>
  <si>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</si>
  <si>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</si>
  <si>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</si>
  <si>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</si>
  <si>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</si>
  <si>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</si>
  <si>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</si>
  <si>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</si>
  <si>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</si>
  <si>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</si>
  <si>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</si>
  <si>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</si>
  <si>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</si>
  <si>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</si>
  <si>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</si>
  <si>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</si>
  <si>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</si>
  <si>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</si>
  <si>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</si>
  <si>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</si>
  <si>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</si>
  <si>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</si>
  <si>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</si>
  <si>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</si>
  <si>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</si>
  <si>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</si>
  <si>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</si>
  <si>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</si>
  <si>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</si>
  <si>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</si>
  <si>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</si>
  <si>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</si>
  <si>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</si>
  <si>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</si>
  <si>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</si>
  <si>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</si>
  <si>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</si>
  <si>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</si>
  <si>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</si>
  <si>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</si>
  <si>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</si>
  <si>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</si>
  <si>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</si>
  <si>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</si>
  <si>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</si>
  <si>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</si>
  <si>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</si>
  <si>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</si>
  <si>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</si>
  <si>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</si>
  <si>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</si>
  <si>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</si>
  <si>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</si>
  <si>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</si>
  <si>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</si>
  <si>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</si>
  <si>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</si>
  <si>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</si>
  <si>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</si>
  <si>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</si>
  <si>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</si>
  <si>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</si>
  <si>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</si>
  <si>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</si>
  <si>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</si>
  <si>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</si>
  <si>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</si>
  <si>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</si>
  <si>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</si>
  <si>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</si>
  <si>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</si>
  <si>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</si>
  <si>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</si>
  <si>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</si>
  <si>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</si>
  <si>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</si>
  <si>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</si>
  <si>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</si>
  <si>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</si>
  <si>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</si>
  <si>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</si>
  <si>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</si>
  <si>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</si>
  <si>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</si>
  <si>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</si>
  <si>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</si>
  <si>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</si>
  <si>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</si>
  <si>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</si>
  <si>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</si>
  <si>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</si>
  <si>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</si>
  <si>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</si>
  <si>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</si>
  <si>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</si>
  <si>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</si>
  <si>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</si>
  <si>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</si>
  <si>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</si>
  <si>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</si>
  <si>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</si>
  <si>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</si>
  <si>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</si>
  <si>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</si>
  <si>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</si>
  <si>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</si>
  <si>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</si>
  <si>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</si>
  <si>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</si>
  <si>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</si>
  <si>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</si>
  <si>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</si>
  <si>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</si>
  <si>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</si>
  <si>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</si>
  <si>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</si>
  <si>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</si>
  <si>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</si>
  <si>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</si>
  <si>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</si>
  <si>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</si>
  <si>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</si>
  <si>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</si>
  <si>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</si>
  <si>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</si>
  <si>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</si>
  <si>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</si>
  <si>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</si>
  <si>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</si>
  <si>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</si>
  <si>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</si>
  <si>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</si>
  <si>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</si>
  <si>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</si>
  <si>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</si>
  <si>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</si>
  <si>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</si>
  <si>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</si>
  <si>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</si>
  <si>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</si>
  <si>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</si>
  <si>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</si>
  <si>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</si>
  <si>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</si>
  <si>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</si>
  <si>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</si>
  <si>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</si>
  <si>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</si>
  <si>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</si>
  <si>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</si>
  <si>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</si>
  <si>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</si>
  <si>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</si>
  <si>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</si>
  <si>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</si>
  <si>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</si>
  <si>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</si>
  <si>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</si>
  <si>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</si>
  <si>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</si>
  <si>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</si>
  <si>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</si>
  <si>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</si>
  <si>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</si>
  <si>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</si>
  <si>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</si>
  <si>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</si>
  <si>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</si>
  <si>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</si>
  <si>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</si>
  <si>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</si>
  <si>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</si>
  <si>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</si>
  <si>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</si>
  <si>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</si>
  <si>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</si>
  <si>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</si>
  <si>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</si>
  <si>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</si>
  <si>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</si>
  <si>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</si>
  <si>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</si>
  <si>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</si>
  <si>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</si>
  <si>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</si>
  <si>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</si>
  <si>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</si>
  <si>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</si>
  <si>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</si>
  <si>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</si>
  <si>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</si>
  <si>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</si>
  <si>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</si>
  <si>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</si>
  <si>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</si>
  <si>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</si>
  <si>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</si>
  <si>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</si>
  <si>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</si>
  <si>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</si>
  <si>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</si>
  <si>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</si>
  <si>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</si>
  <si>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</si>
  <si>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</si>
  <si>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</si>
  <si>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</si>
  <si>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</si>
  <si>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</si>
  <si>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</si>
  <si>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</si>
  <si>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</si>
  <si>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</si>
  <si>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</si>
  <si>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</si>
  <si>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</si>
  <si>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</si>
  <si>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</si>
  <si>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</si>
  <si>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</si>
  <si>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</si>
  <si>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</si>
  <si>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</si>
  <si>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</si>
  <si>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</si>
  <si>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</si>
  <si>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</si>
  <si>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</si>
  <si>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</si>
  <si>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</si>
  <si>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</si>
  <si>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</si>
  <si>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</si>
  <si>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</si>
  <si>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</si>
  <si>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</si>
  <si>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</si>
  <si>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</si>
  <si>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</si>
  <si>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</si>
  <si>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</si>
  <si>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</si>
  <si>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</si>
  <si>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</si>
  <si>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</si>
  <si>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</si>
  <si>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</si>
  <si>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</si>
  <si>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</si>
  <si>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</si>
  <si>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</si>
  <si>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</si>
  <si>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</si>
  <si>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</si>
  <si>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</si>
  <si>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</si>
  <si>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</si>
  <si>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</si>
  <si>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</si>
  <si>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</si>
  <si>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</si>
  <si>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</si>
  <si>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</si>
  <si>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</si>
  <si>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</si>
  <si>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</si>
  <si>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</si>
  <si>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</si>
  <si>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</si>
  <si>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</si>
  <si>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</si>
  <si>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</si>
  <si>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</si>
  <si>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</si>
  <si>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</si>
  <si>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</si>
  <si>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</si>
  <si>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</si>
  <si>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</si>
  <si>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</si>
  <si>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</si>
  <si>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</si>
  <si>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</si>
  <si>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</si>
  <si>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</si>
  <si>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</si>
  <si>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</si>
  <si>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</si>
  <si>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</si>
  <si>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</si>
  <si>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</si>
  <si>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</si>
  <si>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</si>
  <si>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</si>
  <si>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</si>
  <si>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</si>
  <si>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</si>
  <si>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</si>
  <si>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</si>
  <si>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</si>
  <si>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</si>
  <si>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</si>
  <si>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</si>
  <si>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</si>
  <si>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</si>
  <si>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</si>
  <si>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</si>
  <si>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</si>
  <si>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</si>
  <si>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</si>
  <si>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</si>
  <si>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</si>
  <si>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</si>
  <si>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</si>
  <si>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</si>
  <si>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</si>
  <si>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</si>
  <si>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</si>
  <si>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</si>
  <si>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</si>
  <si>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</si>
  <si>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</si>
  <si>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</si>
  <si>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</si>
  <si>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</si>
  <si>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</si>
  <si>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</si>
  <si>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</si>
  <si>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</si>
  <si>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</si>
  <si>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</si>
  <si>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</si>
  <si>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</si>
  <si>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</si>
  <si>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</si>
  <si>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</si>
  <si>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</si>
  <si>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</si>
  <si>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</si>
  <si>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</si>
  <si>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</si>
  <si>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</si>
  <si>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</si>
  <si>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</si>
  <si>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</si>
  <si>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</si>
  <si>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</si>
  <si>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</si>
  <si>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</si>
  <si>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</si>
  <si>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</si>
  <si>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</si>
  <si>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</si>
  <si>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</si>
  <si>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</si>
  <si>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</si>
  <si>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</si>
  <si>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</si>
  <si>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</si>
  <si>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</si>
  <si>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</si>
  <si>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</si>
  <si>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</si>
  <si>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</si>
  <si>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</si>
  <si>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</si>
  <si>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</si>
  <si>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</si>
  <si>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</si>
  <si>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</si>
  <si>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</si>
  <si>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</si>
  <si>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</si>
  <si>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</si>
  <si>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</si>
  <si>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</si>
  <si>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</si>
  <si>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</si>
  <si>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</si>
  <si>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</si>
  <si>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</si>
  <si>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</si>
  <si>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</si>
  <si>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</si>
  <si>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</si>
  <si>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</si>
  <si>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</si>
  <si>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</si>
  <si>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</si>
  <si>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</si>
  <si>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</si>
  <si>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</si>
  <si>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</si>
  <si>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</si>
  <si>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</si>
  <si>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</si>
  <si>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</si>
  <si>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</si>
  <si>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</si>
  <si>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</si>
  <si>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</si>
  <si>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</si>
  <si>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</si>
  <si>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</si>
  <si>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</si>
  <si>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</si>
  <si>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</si>
  <si>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</si>
  <si>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</si>
  <si>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</si>
  <si>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</si>
  <si>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</si>
  <si>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</si>
  <si>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</si>
  <si>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</si>
  <si>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</si>
  <si>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</si>
  <si>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</si>
  <si>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</si>
  <si>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</si>
  <si>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</si>
  <si>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</si>
  <si>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</si>
  <si>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</si>
  <si>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</si>
  <si>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</si>
  <si>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</si>
  <si>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</si>
  <si>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</si>
  <si>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</si>
  <si>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</si>
  <si>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</si>
  <si>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</si>
  <si>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</si>
  <si>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</si>
  <si>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</si>
  <si>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</si>
  <si>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</si>
  <si>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</si>
  <si>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</si>
  <si>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</si>
  <si>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</si>
  <si>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</si>
  <si>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</si>
  <si>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</si>
  <si>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</si>
  <si>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</si>
  <si>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</si>
  <si>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</si>
  <si>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</si>
  <si>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</si>
  <si>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</si>
  <si>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</si>
  <si>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</si>
  <si>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</si>
  <si>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</si>
  <si>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</si>
  <si>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</si>
  <si>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</si>
  <si>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</si>
  <si>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</si>
  <si>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</si>
  <si>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</si>
  <si>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</si>
  <si>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</si>
  <si>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</si>
  <si>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</si>
  <si>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</si>
  <si>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</si>
  <si>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</si>
  <si>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</si>
  <si>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</si>
  <si>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</si>
  <si>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</si>
  <si>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</si>
  <si>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</si>
  <si>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</si>
  <si>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</si>
  <si>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</si>
  <si>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</si>
  <si>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</si>
  <si>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</si>
  <si>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</si>
  <si>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</si>
  <si>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</si>
  <si>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</si>
  <si>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</si>
  <si>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</si>
  <si>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</si>
  <si>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</si>
  <si>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</si>
  <si>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</si>
  <si>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</si>
  <si>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</si>
  <si>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</si>
  <si>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</si>
  <si>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</si>
  <si>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</si>
  <si>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</si>
  <si>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</si>
  <si>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</si>
  <si>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</si>
  <si>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</si>
  <si>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</si>
  <si>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</si>
  <si>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</si>
  <si>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</si>
  <si>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</si>
  <si>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</si>
  <si>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</si>
  <si>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</si>
  <si>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</si>
  <si>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</si>
  <si>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</si>
  <si>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</si>
  <si>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</si>
  <si>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</si>
  <si>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</si>
  <si>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</si>
  <si>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</si>
  <si>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</si>
  <si>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</si>
  <si>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</si>
  <si>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</si>
  <si>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</si>
  <si>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</si>
  <si>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</si>
  <si>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</si>
  <si>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</si>
  <si>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</si>
  <si>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</si>
  <si>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</si>
  <si>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</si>
  <si>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</si>
  <si>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</si>
  <si>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</si>
  <si>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</si>
  <si>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</si>
  <si>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</si>
  <si>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</si>
  <si>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</si>
  <si>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</si>
  <si>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</si>
  <si>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</si>
  <si>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</si>
  <si>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</si>
  <si>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</si>
  <si>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</si>
  <si>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</si>
  <si>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</si>
  <si>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</si>
  <si>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</si>
  <si>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</si>
  <si>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</si>
  <si>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</si>
  <si>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</si>
  <si>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</si>
  <si>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</si>
  <si>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</si>
  <si>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</si>
  <si>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</si>
  <si>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</si>
  <si>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</si>
  <si>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</si>
  <si>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</si>
  <si>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</si>
  <si>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</si>
  <si>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</si>
  <si>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</si>
  <si>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</si>
  <si>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</si>
  <si>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</si>
  <si>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</si>
  <si>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</si>
  <si>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</si>
  <si>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</si>
  <si>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</si>
  <si>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</si>
  <si>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</si>
  <si>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</si>
  <si>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</si>
  <si>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</si>
  <si>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</si>
  <si>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</si>
  <si>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</si>
  <si>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</si>
  <si>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</si>
  <si>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</si>
  <si>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</si>
  <si>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</si>
  <si>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</si>
  <si>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</si>
  <si>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</si>
  <si>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</si>
  <si>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</si>
  <si>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</si>
  <si>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</si>
  <si>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</si>
  <si>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</si>
  <si>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</si>
  <si>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</si>
  <si>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</si>
  <si>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</si>
  <si>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</si>
  <si>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</si>
  <si>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</si>
  <si>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</si>
  <si>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</si>
  <si>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</si>
  <si>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</si>
  <si>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</si>
  <si>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</si>
  <si>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</si>
  <si>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</si>
  <si>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</si>
  <si>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</si>
  <si>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</si>
  <si>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</si>
  <si>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</si>
  <si>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</si>
  <si>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</si>
  <si>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</si>
  <si>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</si>
  <si>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</si>
  <si>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</si>
  <si>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</si>
  <si>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</si>
  <si>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</si>
  <si>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</si>
  <si>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</si>
  <si>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</si>
  <si>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</si>
  <si>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</si>
  <si>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</si>
  <si>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</si>
  <si>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</si>
  <si>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</si>
  <si>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</si>
  <si>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</si>
  <si>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</si>
  <si>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</si>
  <si>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</si>
  <si>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</si>
  <si>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</si>
  <si>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</si>
  <si>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</si>
  <si>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</si>
  <si>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</si>
  <si>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</si>
  <si>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</si>
  <si>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</si>
  <si>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</si>
  <si>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</si>
  <si>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</si>
  <si>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</si>
  <si>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</si>
  <si>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</si>
  <si>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</si>
  <si>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</si>
  <si>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</si>
  <si>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</si>
  <si>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</si>
  <si>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</si>
  <si>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</si>
  <si>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</si>
  <si>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</si>
  <si>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</si>
  <si>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</si>
  <si>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</si>
  <si>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</si>
  <si>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</si>
  <si>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</si>
  <si>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</si>
  <si>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</si>
  <si>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</si>
  <si>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</si>
  <si>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</si>
  <si>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</si>
  <si>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</si>
  <si>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</si>
  <si>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</si>
  <si>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</si>
  <si>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</si>
  <si>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</si>
  <si>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</si>
  <si>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</si>
  <si>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</si>
  <si>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</si>
  <si>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</si>
  <si>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</si>
  <si>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</si>
  <si>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</si>
  <si>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</si>
  <si>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</si>
  <si>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</si>
  <si>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</si>
  <si>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</si>
  <si>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</si>
  <si>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</si>
  <si>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</si>
  <si>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</si>
  <si>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</si>
  <si>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</si>
  <si>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</si>
  <si>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</si>
  <si>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</si>
  <si>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</si>
  <si>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</si>
  <si>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</si>
  <si>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</si>
  <si>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</si>
  <si>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</si>
  <si>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</si>
  <si>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</si>
  <si>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</si>
  <si>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</si>
  <si>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</si>
  <si>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</si>
  <si>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</si>
  <si>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</si>
  <si>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</si>
  <si>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</si>
  <si>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</si>
  <si>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</si>
  <si>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</si>
  <si>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</si>
  <si>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</si>
  <si>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</si>
  <si>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</si>
  <si>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</si>
  <si>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</si>
  <si>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</si>
  <si>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</si>
  <si>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</si>
  <si>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</si>
  <si>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</si>
  <si>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</si>
  <si>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</si>
  <si>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</si>
  <si>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</si>
  <si>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</si>
  <si>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</si>
  <si>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</si>
  <si>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</si>
  <si>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</si>
  <si>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</si>
  <si>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</si>
  <si>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</si>
  <si>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</si>
  <si>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</si>
  <si>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</si>
  <si>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</si>
  <si>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</si>
  <si>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</si>
  <si>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</si>
  <si>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</si>
  <si>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</si>
  <si>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</si>
  <si>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</si>
  <si>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</si>
  <si>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</si>
  <si>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</si>
  <si>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</si>
  <si>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</si>
  <si>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</si>
  <si>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</si>
  <si>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</si>
  <si>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</si>
  <si>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</si>
  <si>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</si>
  <si>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</si>
  <si>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</si>
  <si>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</si>
  <si>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</si>
  <si>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</si>
  <si>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</si>
  <si>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</si>
  <si>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</si>
  <si>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</si>
  <si>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</si>
  <si>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</si>
  <si>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</si>
  <si>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</si>
  <si>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</si>
  <si>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</si>
  <si>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</si>
  <si>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</si>
  <si>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</si>
  <si>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</si>
  <si>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</si>
  <si>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</si>
  <si>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</si>
  <si>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</si>
  <si>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</si>
  <si>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</si>
  <si>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</si>
  <si>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</si>
  <si>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</si>
  <si>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</si>
  <si>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</si>
  <si>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</si>
  <si>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</si>
  <si>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</si>
  <si>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</si>
  <si>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</si>
  <si>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</si>
  <si>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</si>
  <si>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</si>
  <si>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</si>
  <si>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</si>
  <si>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</si>
  <si>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</si>
  <si>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</si>
  <si>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</si>
  <si>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</si>
  <si>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</si>
  <si>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</si>
  <si>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</si>
  <si>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</si>
  <si>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</si>
  <si>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</si>
  <si>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</si>
  <si>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</si>
  <si>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</si>
  <si>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</si>
  <si>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</si>
  <si>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</si>
  <si>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</si>
  <si>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</si>
  <si>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</si>
  <si>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</si>
  <si>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</si>
  <si>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</si>
  <si>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</si>
  <si>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</si>
  <si>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</si>
  <si>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</si>
  <si>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</si>
  <si>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</si>
  <si>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</si>
  <si>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</si>
  <si>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</si>
  <si>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</si>
  <si>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</si>
  <si>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</si>
  <si>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</si>
  <si>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</si>
  <si>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</si>
  <si>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</si>
  <si>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</si>
  <si>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</si>
  <si>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</si>
  <si>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</si>
  <si>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</si>
  <si>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</si>
  <si>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</si>
  <si>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</si>
  <si>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</si>
  <si>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</si>
  <si>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</si>
  <si>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</si>
  <si>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</si>
  <si>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</si>
  <si>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</si>
  <si>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</si>
  <si>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</si>
  <si>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</si>
  <si>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</si>
  <si>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</si>
  <si>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</si>
  <si>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</si>
  <si>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</si>
  <si>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</si>
  <si>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</si>
  <si>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</si>
  <si>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</si>
  <si>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</si>
  <si>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</si>
  <si>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</si>
  <si>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</si>
  <si>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</si>
  <si>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</si>
  <si>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</si>
  <si>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</si>
  <si>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</si>
  <si>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</si>
  <si>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</si>
  <si>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</si>
  <si>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</si>
  <si>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</si>
  <si>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</si>
  <si>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</si>
  <si>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</si>
  <si>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</si>
  <si>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</si>
  <si>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</si>
  <si>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</si>
  <si>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</si>
  <si>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</si>
  <si>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</si>
  <si>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</si>
  <si>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</si>
  <si>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</si>
  <si>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</si>
  <si>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</si>
  <si>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</si>
  <si>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</si>
  <si>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</si>
  <si>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</si>
  <si>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</si>
  <si>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</si>
  <si>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</si>
  <si>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</si>
  <si>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</si>
  <si>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</si>
  <si>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</si>
  <si>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</si>
  <si>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</si>
  <si>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</si>
  <si>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</si>
  <si>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</si>
  <si>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</si>
  <si>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</si>
  <si>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</si>
  <si>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</si>
  <si>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</si>
  <si>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</si>
  <si>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</si>
  <si>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</si>
  <si>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</si>
  <si>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</si>
  <si>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</si>
  <si>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</si>
  <si>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</si>
  <si>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</si>
  <si>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</si>
  <si>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</si>
  <si>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</si>
  <si>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</si>
  <si>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</si>
  <si>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</si>
  <si>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</si>
  <si>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</si>
  <si>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</si>
  <si>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</si>
  <si>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</si>
  <si>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</si>
  <si>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</si>
  <si>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</si>
  <si>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</si>
  <si>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</si>
  <si>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</si>
  <si>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</si>
  <si>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</si>
  <si>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</si>
  <si>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</si>
  <si>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</si>
  <si>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</si>
  <si>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</si>
  <si>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</si>
  <si>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</si>
  <si>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</si>
  <si>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</si>
  <si>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</si>
  <si>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</si>
  <si>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</si>
  <si>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</si>
  <si>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</si>
  <si>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</si>
  <si>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</si>
  <si>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</si>
  <si>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</si>
  <si>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</si>
  <si>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</si>
  <si>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</si>
  <si>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</si>
  <si>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</si>
  <si>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</si>
  <si>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</si>
  <si>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</si>
  <si>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</si>
  <si>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</si>
  <si>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</si>
  <si>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</si>
  <si>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</si>
  <si>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</si>
  <si>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</si>
  <si>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</si>
  <si>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</si>
  <si>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</si>
  <si>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</si>
  <si>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</si>
  <si>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</si>
  <si>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</si>
  <si>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</si>
  <si>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</si>
  <si>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</si>
  <si>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</si>
  <si>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</si>
  <si>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</si>
  <si>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</si>
  <si>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</si>
  <si>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</si>
  <si>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</si>
  <si>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</si>
  <si>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</si>
  <si>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</si>
  <si>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</si>
  <si>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</si>
  <si>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</si>
  <si>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</si>
  <si>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</si>
  <si>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</si>
  <si>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</si>
  <si>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</si>
  <si>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</si>
  <si>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</si>
  <si>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</si>
  <si>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</si>
  <si>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</si>
  <si>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</si>
  <si>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</si>
  <si>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</si>
  <si>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</si>
  <si>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</si>
  <si>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</si>
  <si>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</si>
  <si>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</si>
  <si>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</si>
  <si>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</si>
  <si>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</si>
  <si>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</si>
  <si>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</si>
  <si>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</si>
  <si>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</si>
  <si>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</si>
  <si>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</si>
  <si>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</si>
  <si>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</si>
  <si>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</si>
  <si>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</si>
  <si>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</si>
  <si>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</si>
  <si>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</si>
  <si>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</si>
  <si>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</si>
  <si>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</si>
  <si>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</si>
  <si>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</si>
  <si>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</si>
  <si>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</si>
  <si>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</si>
  <si>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</si>
  <si>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</si>
  <si>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</si>
  <si>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</si>
  <si>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</si>
  <si>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</si>
  <si>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</si>
  <si>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</si>
  <si>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</si>
  <si>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</si>
  <si>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</si>
  <si>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</si>
  <si>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</si>
  <si>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</si>
  <si>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</si>
  <si>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</si>
  <si>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</si>
  <si>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</si>
  <si>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</si>
  <si>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</si>
  <si>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</si>
  <si>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</si>
  <si>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</si>
  <si>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</si>
  <si>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</si>
  <si>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</si>
  <si>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</si>
  <si>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</si>
  <si>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</si>
  <si>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</si>
  <si>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</si>
  <si>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</si>
  <si>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</si>
  <si>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</si>
  <si>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</si>
  <si>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</si>
  <si>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</si>
  <si>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</si>
  <si>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</si>
  <si>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</si>
  <si>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</si>
  <si>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</si>
  <si>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</si>
  <si>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</si>
  <si>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</si>
  <si>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</si>
  <si>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</si>
  <si>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</si>
  <si>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</si>
  <si>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</si>
  <si>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</si>
  <si>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</si>
  <si>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</si>
  <si>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</si>
  <si>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</si>
  <si>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</si>
  <si>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</si>
  <si>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</si>
  <si>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</si>
  <si>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</si>
  <si>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</si>
  <si>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</si>
  <si>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</si>
  <si>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</si>
  <si>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</si>
  <si>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</si>
  <si>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</si>
  <si>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</si>
  <si>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</si>
  <si>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</si>
  <si>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</si>
  <si>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</si>
  <si>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</si>
  <si>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</si>
  <si>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</si>
  <si>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</si>
  <si>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</si>
  <si>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</si>
  <si>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</si>
  <si>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</si>
  <si>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</si>
  <si>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</si>
  <si>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</si>
  <si>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</si>
  <si>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</si>
  <si>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</si>
  <si>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</si>
  <si>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</si>
  <si>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</si>
  <si>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</si>
  <si>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</si>
  <si>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</si>
  <si>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</si>
  <si>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</si>
  <si>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</si>
  <si>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</si>
  <si>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</si>
  <si>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</si>
  <si>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</si>
  <si>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</si>
  <si>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</si>
  <si>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</si>
  <si>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</si>
  <si>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</si>
  <si>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</si>
  <si>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</si>
  <si>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</si>
  <si>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</si>
  <si>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</si>
  <si>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</si>
  <si>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</si>
  <si>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</si>
  <si>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</si>
  <si>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</si>
  <si>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</si>
  <si>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</si>
  <si>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</si>
  <si>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</si>
  <si>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</si>
  <si>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</si>
  <si>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</si>
  <si>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</si>
  <si>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</si>
  <si>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</si>
  <si>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</si>
  <si>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</si>
  <si>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</si>
  <si>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</si>
  <si>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</si>
  <si>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</si>
  <si>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</si>
  <si>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</si>
  <si>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</si>
  <si>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</si>
  <si>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</si>
  <si>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</si>
  <si>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</si>
  <si>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</si>
  <si>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</si>
  <si>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</si>
  <si>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</si>
  <si>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</si>
  <si>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</si>
  <si>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</si>
  <si>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</si>
  <si>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</si>
  <si>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</si>
  <si>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</si>
  <si>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</si>
  <si>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</si>
  <si>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</si>
  <si>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</si>
  <si>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</si>
  <si>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</si>
  <si>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</si>
  <si>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</si>
  <si>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</si>
  <si>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</si>
  <si>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</si>
  <si>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</si>
  <si>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</si>
  <si>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</si>
  <si>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</si>
  <si>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</si>
  <si>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</si>
  <si>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</si>
  <si>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</si>
  <si>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</si>
  <si>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</si>
  <si>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</si>
  <si>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</si>
  <si>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</si>
  <si>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</si>
  <si>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</si>
  <si>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</si>
  <si>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</si>
  <si>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</si>
  <si>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</si>
  <si>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</si>
  <si>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</si>
  <si>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</si>
  <si>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</si>
  <si>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</si>
  <si>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</si>
  <si>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</si>
  <si>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</si>
  <si>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</si>
  <si>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</si>
  <si>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</si>
  <si>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</si>
  <si>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</si>
  <si>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</si>
  <si>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</si>
  <si>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</si>
  <si>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</si>
  <si>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</si>
  <si>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</si>
  <si>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</si>
  <si>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</si>
  <si>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</si>
  <si>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</si>
  <si>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</si>
  <si>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</si>
  <si>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</si>
  <si>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</si>
  <si>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</si>
  <si>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</si>
  <si>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</si>
  <si>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</si>
  <si>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</si>
  <si>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</si>
  <si>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</si>
  <si>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</si>
  <si>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</si>
  <si>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</si>
  <si>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</si>
  <si>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</si>
  <si>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</si>
  <si>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</si>
  <si>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</si>
  <si>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</si>
  <si>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</si>
  <si>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</si>
  <si>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</si>
  <si>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</si>
  <si>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</si>
  <si>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</si>
  <si>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</si>
  <si>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</si>
  <si>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</si>
  <si>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</si>
  <si>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</si>
  <si>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</si>
  <si>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</si>
  <si>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</si>
  <si>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</si>
  <si>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</si>
  <si>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</si>
  <si>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</si>
  <si>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</si>
  <si>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</si>
  <si>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</si>
  <si>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</si>
  <si>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</si>
  <si>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</si>
  <si>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</si>
  <si>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</si>
  <si>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</si>
  <si>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</si>
  <si>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</si>
  <si>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</si>
  <si>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</si>
  <si>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</si>
  <si>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</si>
  <si>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</si>
  <si>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</si>
  <si>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</si>
  <si>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</si>
  <si>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</si>
  <si>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</si>
  <si>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</si>
  <si>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</si>
  <si>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</si>
  <si>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</si>
  <si>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</si>
  <si>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</si>
  <si>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</si>
  <si>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</si>
  <si>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</si>
  <si>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</si>
  <si>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</si>
  <si>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</si>
  <si>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</si>
  <si>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</si>
  <si>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</si>
  <si>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</si>
  <si>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</si>
  <si>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</si>
  <si>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</si>
  <si>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</si>
  <si>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</si>
  <si>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</si>
  <si>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</si>
  <si>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</si>
  <si>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</si>
  <si>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</si>
  <si>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</si>
  <si>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</si>
  <si>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</si>
  <si>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</si>
  <si>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</si>
  <si>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</si>
  <si>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</si>
  <si>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</si>
  <si>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</si>
  <si>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</si>
  <si>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</si>
  <si>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</si>
  <si>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</si>
  <si>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</si>
  <si>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</si>
  <si>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</si>
  <si>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</si>
  <si>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</si>
  <si>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</si>
  <si>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</si>
  <si>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</si>
  <si>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</si>
  <si>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</si>
  <si>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</si>
  <si>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</si>
  <si>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</si>
  <si>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</si>
  <si>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</si>
  <si>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</si>
  <si>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</si>
  <si>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</si>
  <si>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</si>
  <si>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</si>
  <si>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</si>
  <si>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</si>
  <si>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</si>
  <si>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</si>
  <si>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</si>
  <si>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</si>
  <si>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</si>
  <si>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</si>
  <si>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</si>
  <si>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</si>
  <si>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</si>
  <si>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</si>
  <si>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</si>
  <si>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</si>
  <si>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</si>
  <si>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</si>
  <si>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</si>
  <si>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</si>
  <si>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</si>
  <si>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</si>
  <si>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</si>
  <si>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</si>
  <si>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</si>
  <si>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</si>
  <si>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</si>
  <si>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</si>
  <si>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</si>
  <si>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</si>
  <si>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</si>
  <si>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</si>
  <si>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</si>
  <si>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</si>
  <si>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</si>
  <si>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</si>
  <si>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</si>
  <si>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</si>
  <si>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</si>
  <si>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</si>
  <si>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</si>
  <si>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</si>
  <si>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</si>
  <si>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</si>
  <si>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</si>
  <si>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</si>
  <si>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</si>
  <si>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</si>
  <si>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</si>
  <si>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</si>
  <si>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</si>
  <si>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</si>
  <si>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</si>
  <si>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</si>
  <si>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</si>
  <si>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</si>
  <si>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</si>
  <si>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</si>
  <si>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</si>
  <si>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</si>
  <si>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</si>
  <si>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</si>
  <si>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</si>
  <si>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</si>
  <si>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</si>
  <si>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</si>
  <si>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</si>
  <si>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</si>
  <si>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</si>
  <si>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</si>
  <si>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</si>
  <si>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</si>
  <si>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</si>
  <si>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</si>
  <si>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</si>
  <si>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</si>
  <si>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</si>
  <si>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</si>
  <si>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</si>
  <si>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</si>
  <si>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</si>
  <si>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</si>
  <si>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</si>
  <si>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</si>
  <si>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</si>
  <si>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</si>
  <si>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</si>
  <si>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</si>
  <si>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</si>
  <si>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</si>
  <si>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</si>
  <si>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</si>
  <si>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</si>
  <si>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</si>
  <si>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</si>
  <si>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</si>
  <si>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</si>
  <si>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</si>
  <si>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</si>
  <si>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</si>
  <si>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</si>
  <si>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</si>
  <si>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</si>
  <si>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</si>
  <si>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</si>
  <si>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</si>
  <si>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</si>
  <si>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</si>
  <si>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</si>
  <si>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</si>
  <si>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</si>
  <si>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</si>
  <si>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</si>
  <si>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</si>
  <si>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</si>
  <si>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</si>
  <si>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</si>
  <si>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</si>
  <si>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</si>
  <si>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</si>
  <si>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</si>
  <si>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</si>
  <si>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</si>
  <si>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</si>
  <si>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</si>
  <si>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</si>
  <si>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</si>
  <si>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</si>
  <si>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</si>
  <si>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</si>
  <si>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</si>
  <si>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</si>
  <si>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</si>
  <si>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</si>
  <si>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</si>
  <si>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</si>
  <si>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</si>
  <si>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</si>
  <si>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</si>
  <si>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</si>
  <si>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</si>
  <si>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</si>
  <si>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</si>
  <si>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</si>
  <si>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</si>
  <si>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</si>
  <si>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</si>
  <si>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</si>
  <si>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</si>
  <si>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</si>
  <si>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</si>
  <si>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</si>
  <si>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</si>
  <si>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</si>
  <si>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</si>
  <si>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</si>
  <si>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</si>
  <si>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</si>
  <si>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</si>
  <si>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</si>
  <si>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</si>
  <si>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</si>
  <si>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</si>
  <si>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</si>
  <si>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</si>
  <si>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</si>
  <si>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</si>
  <si>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</si>
  <si>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</si>
  <si>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</si>
  <si>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</si>
  <si>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</si>
  <si>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</si>
  <si>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</si>
  <si>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</si>
  <si>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</si>
  <si>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</si>
  <si>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</si>
  <si>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</si>
  <si>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</si>
  <si>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</si>
  <si>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</si>
  <si>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</si>
  <si>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</si>
  <si>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</si>
  <si>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</si>
  <si>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</si>
  <si>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</si>
  <si>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</si>
  <si>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</si>
  <si>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</si>
  <si>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</si>
  <si>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</si>
  <si>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</si>
  <si>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</si>
  <si>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</si>
  <si>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</si>
  <si>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</si>
  <si>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</si>
  <si>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</si>
  <si>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</si>
  <si>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</si>
  <si>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</si>
  <si>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</si>
  <si>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</si>
  <si>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</si>
  <si>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</si>
  <si>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</si>
  <si>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</si>
  <si>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</si>
  <si>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</si>
  <si>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</si>
  <si>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</si>
  <si>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</si>
  <si>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</si>
  <si>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</si>
  <si>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</si>
  <si>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</si>
  <si>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</si>
  <si>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</si>
  <si>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</si>
  <si>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</si>
  <si>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</si>
  <si>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</si>
  <si>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</si>
  <si>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</si>
  <si>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</si>
  <si>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</si>
  <si>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</si>
  <si>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</si>
  <si>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</si>
  <si>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</si>
  <si>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</si>
  <si>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</si>
  <si>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</si>
  <si>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</si>
  <si>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</si>
  <si>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</si>
  <si>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</si>
  <si>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</si>
  <si>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</si>
  <si>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</si>
  <si>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</si>
  <si>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</si>
  <si>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</si>
  <si>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</si>
  <si>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</si>
  <si>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</si>
  <si>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</si>
  <si>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</si>
  <si>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</si>
  <si>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</si>
  <si>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</si>
  <si>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</si>
  <si>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</si>
  <si>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</si>
  <si>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</si>
  <si>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</si>
  <si>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</si>
  <si>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</si>
  <si>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</si>
  <si>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</si>
  <si>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</si>
  <si>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</si>
  <si>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</si>
  <si>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</si>
  <si>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</si>
  <si>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</si>
  <si>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</si>
  <si>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</si>
  <si>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</si>
  <si>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</si>
  <si>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</si>
  <si>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</si>
  <si>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</si>
  <si>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</si>
  <si>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</si>
  <si>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</si>
  <si>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</si>
  <si>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</si>
  <si>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</si>
  <si>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</si>
  <si>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</si>
  <si>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</si>
  <si>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</si>
  <si>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</si>
  <si>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</si>
  <si>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</si>
  <si>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</si>
  <si>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</si>
  <si>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</si>
  <si>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</si>
  <si>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</si>
  <si>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</si>
  <si>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</si>
  <si>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</si>
  <si>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</si>
  <si>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</si>
  <si>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</si>
  <si>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</si>
  <si>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</si>
  <si>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</si>
  <si>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</si>
  <si>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</si>
  <si>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</si>
  <si>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</si>
  <si>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</si>
  <si>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</si>
  <si>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</si>
  <si>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</si>
  <si>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</si>
  <si>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</si>
  <si>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</si>
  <si>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</si>
  <si>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</si>
  <si>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</si>
  <si>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</si>
  <si>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</si>
  <si>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</si>
  <si>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</si>
  <si>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</si>
  <si>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</si>
  <si>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</si>
  <si>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</si>
  <si>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</si>
  <si>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</si>
  <si>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</si>
  <si>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</si>
  <si>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</si>
  <si>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</si>
  <si>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</si>
  <si>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</si>
  <si>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</si>
  <si>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</si>
  <si>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</si>
  <si>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</si>
  <si>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</si>
  <si>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</si>
  <si>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</si>
  <si>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</si>
  <si>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</si>
  <si>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</si>
  <si>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</si>
  <si>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</si>
  <si>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</si>
  <si>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</si>
  <si>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</si>
  <si>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</si>
  <si>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</si>
  <si>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</si>
  <si>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</si>
  <si>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</si>
  <si>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</si>
  <si>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</si>
  <si>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</si>
  <si>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</si>
  <si>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</si>
  <si>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</si>
  <si>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</si>
  <si>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</si>
  <si>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</si>
  <si>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</si>
  <si>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</si>
  <si>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</si>
  <si>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</si>
  <si>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</si>
  <si>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</si>
  <si>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</si>
  <si>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</si>
  <si>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</si>
  <si>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</si>
  <si>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</si>
  <si>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</si>
  <si>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</si>
  <si>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</si>
  <si>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</si>
  <si>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</si>
  <si>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</si>
  <si>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</si>
  <si>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</si>
  <si>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</si>
  <si>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</si>
  <si>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</si>
  <si>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</si>
  <si>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</si>
  <si>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</si>
  <si>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</si>
  <si>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</si>
  <si>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</si>
  <si>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</si>
  <si>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</si>
  <si>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</si>
  <si>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</si>
  <si>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</si>
  <si>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</si>
  <si>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</si>
  <si>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</si>
  <si>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</si>
  <si>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</si>
  <si>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</si>
  <si>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</si>
  <si>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</si>
  <si>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</si>
  <si>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</si>
  <si>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</si>
  <si>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</si>
  <si>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</si>
  <si>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</si>
  <si>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</si>
  <si>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</si>
  <si>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</si>
  <si>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</si>
  <si>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</si>
  <si>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</si>
  <si>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</si>
  <si>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</si>
  <si>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</si>
  <si>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</si>
  <si>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</si>
  <si>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</si>
  <si>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</si>
  <si>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</si>
  <si>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</si>
  <si>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</si>
  <si>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</si>
  <si>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</si>
  <si>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</si>
  <si>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</si>
  <si>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</si>
  <si>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</si>
  <si>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</si>
  <si>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</si>
  <si>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</si>
  <si>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</si>
  <si>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</si>
  <si>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</si>
  <si>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</si>
  <si>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</si>
  <si>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</si>
  <si>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</si>
  <si>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</si>
  <si>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</si>
  <si>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</si>
  <si>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</si>
  <si>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</si>
  <si>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</si>
  <si>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</si>
  <si>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</si>
  <si>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</si>
  <si>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</si>
  <si>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</si>
  <si>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</si>
  <si>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</si>
  <si>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</si>
  <si>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</si>
  <si>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</si>
  <si>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</si>
  <si>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</si>
  <si>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</si>
  <si>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</si>
  <si>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</si>
  <si>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</si>
  <si>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</si>
  <si>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</si>
  <si>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</si>
  <si>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</si>
  <si>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</si>
  <si>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</si>
  <si>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</si>
  <si>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</si>
  <si>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</si>
  <si>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</si>
  <si>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</si>
  <si>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</si>
  <si>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</si>
  <si>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</si>
  <si>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</si>
  <si>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</si>
  <si>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</si>
  <si>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</si>
  <si>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</si>
  <si>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</si>
  <si>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</si>
  <si>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</si>
  <si>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</si>
  <si>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</si>
  <si>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</si>
  <si>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</si>
  <si>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</si>
  <si>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</si>
  <si>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</si>
  <si>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</si>
  <si>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</si>
  <si>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</si>
  <si>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</si>
  <si>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</si>
  <si>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</si>
  <si>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</si>
  <si>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</si>
  <si>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</si>
  <si>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</si>
  <si>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</si>
  <si>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</si>
  <si>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</si>
  <si>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</si>
  <si>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</si>
  <si>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</si>
  <si>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</si>
  <si>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</si>
  <si>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</si>
  <si>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</si>
  <si>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</si>
  <si>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</si>
  <si>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</si>
  <si>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</si>
  <si>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</si>
  <si>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</si>
  <si>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</si>
  <si>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</si>
  <si>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</si>
  <si>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</si>
  <si>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</si>
  <si>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</si>
  <si>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</si>
  <si>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</si>
  <si>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</si>
  <si>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</si>
  <si>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</si>
  <si>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</si>
  <si>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</si>
  <si>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</si>
  <si>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</si>
  <si>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</si>
  <si>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</si>
  <si>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</si>
  <si>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</si>
  <si>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</si>
  <si>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</si>
  <si>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</si>
  <si>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</si>
  <si>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</si>
  <si>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</si>
  <si>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</si>
  <si>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</si>
  <si>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</si>
  <si>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</si>
  <si>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</si>
  <si>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</si>
  <si>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</si>
  <si>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</si>
  <si>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</si>
  <si>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</si>
  <si>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</si>
  <si>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</si>
  <si>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</si>
  <si>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</si>
  <si>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</si>
  <si>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</si>
  <si>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</si>
  <si>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</si>
  <si>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</si>
  <si>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</si>
  <si>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</si>
  <si>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</si>
  <si>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</si>
  <si>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</si>
  <si>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</si>
  <si>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</si>
  <si>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</si>
  <si>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</si>
  <si>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</si>
  <si>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</si>
  <si>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</si>
  <si>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</si>
  <si>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</si>
  <si>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</si>
  <si>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</si>
  <si>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</si>
  <si>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</si>
  <si>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</si>
  <si>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</si>
  <si>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</si>
  <si>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</si>
  <si>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</si>
  <si>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</si>
  <si>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</si>
  <si>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</si>
  <si>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</si>
  <si>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</si>
  <si>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</si>
  <si>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</si>
  <si>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</si>
  <si>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</si>
  <si>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</si>
  <si>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</si>
  <si>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</si>
  <si>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</si>
  <si>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</si>
  <si>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</si>
  <si>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</si>
  <si>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</si>
  <si>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</si>
  <si>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</si>
  <si>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</si>
  <si>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</si>
  <si>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</si>
  <si>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</si>
  <si>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</si>
  <si>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</si>
  <si>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</si>
  <si>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</si>
  <si>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</si>
  <si>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</si>
  <si>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</si>
  <si>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</si>
  <si>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</si>
  <si>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</si>
  <si>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</si>
  <si>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</si>
  <si>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</si>
  <si>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</si>
  <si>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</si>
  <si>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</si>
  <si>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</si>
  <si>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</si>
  <si>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</si>
  <si>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</si>
  <si>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</si>
  <si>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</si>
  <si>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</si>
  <si>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</si>
  <si>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</si>
  <si>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</si>
  <si>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</si>
  <si>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</si>
  <si>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</si>
  <si>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</si>
  <si>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</si>
  <si>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</si>
  <si>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</si>
  <si>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</si>
  <si>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</si>
  <si>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</si>
  <si>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</si>
  <si>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</si>
  <si>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</si>
  <si>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</si>
  <si>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</si>
  <si>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</si>
  <si>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</si>
  <si>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</si>
  <si>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</si>
  <si>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</si>
  <si>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</si>
  <si>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</si>
  <si>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</si>
  <si>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</si>
  <si>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</si>
  <si>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</si>
  <si>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</si>
  <si>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</si>
  <si>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</si>
  <si>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</si>
  <si>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</si>
  <si>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</si>
  <si>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</si>
  <si>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</si>
  <si>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</si>
  <si>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</si>
  <si>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</si>
  <si>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</si>
  <si>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</si>
  <si>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</si>
  <si>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</si>
  <si>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</si>
  <si>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</si>
  <si>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</si>
  <si>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</si>
  <si>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</si>
  <si>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</si>
  <si>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</si>
  <si>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</si>
  <si>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</si>
  <si>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</si>
  <si>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</si>
  <si>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</si>
  <si>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</si>
  <si>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</si>
  <si>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</si>
  <si>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</si>
  <si>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</si>
  <si>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</si>
  <si>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</si>
  <si>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</si>
  <si>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</si>
  <si>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</si>
  <si>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</si>
  <si>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</si>
  <si>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</si>
  <si>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</si>
  <si>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</si>
  <si>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</si>
  <si>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</si>
  <si>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</si>
  <si>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</si>
  <si>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</si>
  <si>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</si>
  <si>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</si>
  <si>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</si>
  <si>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</si>
  <si>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</si>
  <si>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</si>
  <si>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</si>
  <si>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</si>
  <si>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</si>
  <si>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</si>
  <si>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</si>
  <si>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</si>
  <si>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</si>
  <si>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</si>
  <si>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</si>
  <si>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</si>
  <si>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</si>
  <si>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</si>
  <si>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</si>
  <si>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</si>
  <si>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</si>
  <si>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</si>
  <si>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</si>
  <si>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</si>
  <si>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</si>
  <si>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</si>
  <si>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</si>
  <si>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</si>
  <si>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</si>
  <si>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</si>
  <si>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</si>
  <si>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</si>
  <si>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</si>
  <si>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</si>
  <si>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</si>
  <si>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</si>
  <si>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</si>
  <si>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</si>
  <si>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</si>
  <si>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</si>
  <si>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</si>
  <si>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</si>
  <si>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</si>
  <si>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</si>
  <si>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</si>
  <si>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</si>
  <si>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</si>
  <si>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</si>
  <si>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</si>
  <si>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</si>
  <si>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</si>
  <si>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</si>
  <si>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</si>
  <si>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</si>
  <si>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</si>
  <si>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</si>
  <si>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</si>
  <si>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</si>
  <si>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</si>
  <si>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</si>
  <si>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</si>
  <si>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</si>
  <si>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</si>
  <si>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</si>
  <si>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</si>
  <si>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</si>
  <si>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</si>
  <si>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</si>
  <si>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</si>
  <si>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</si>
  <si>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</si>
  <si>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</si>
  <si>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</si>
  <si>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</si>
  <si>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</si>
  <si>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</si>
  <si>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</si>
  <si>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</si>
  <si>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</si>
  <si>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</si>
  <si>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</si>
  <si>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</si>
  <si>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</si>
  <si>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</si>
  <si>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</si>
  <si>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</si>
  <si>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</si>
  <si>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</si>
  <si>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</si>
  <si>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</si>
  <si>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</si>
  <si>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</si>
  <si>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</si>
  <si>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</si>
  <si>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</si>
  <si>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</si>
  <si>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</si>
  <si>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</si>
  <si>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</si>
  <si>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</si>
  <si>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</si>
  <si>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</si>
  <si>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</si>
  <si>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</si>
  <si>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</si>
  <si>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</si>
  <si>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</si>
  <si>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</si>
  <si>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</si>
  <si>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</si>
  <si>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</si>
  <si>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</si>
  <si>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</si>
  <si>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</si>
  <si>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</si>
  <si>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</si>
  <si>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</si>
  <si>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</si>
  <si>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</si>
  <si>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</si>
  <si>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</si>
  <si>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</si>
  <si>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</si>
  <si>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</si>
  <si>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</si>
  <si>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</si>
  <si>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</si>
  <si>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</si>
  <si>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</si>
  <si>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</si>
  <si>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</si>
  <si>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</si>
  <si>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</si>
  <si>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</si>
  <si>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</si>
  <si>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</si>
  <si>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</si>
  <si>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</si>
  <si>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</si>
  <si>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</si>
  <si>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</si>
  <si>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</si>
  <si>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</si>
  <si>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</si>
  <si>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</si>
  <si>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</si>
  <si>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</si>
  <si>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</si>
  <si>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</si>
  <si>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</si>
  <si>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</si>
  <si>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</si>
  <si>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</si>
  <si>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</si>
  <si>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</si>
  <si>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</si>
  <si>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</si>
  <si>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</si>
  <si>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</si>
  <si>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</si>
  <si>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</si>
  <si>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</si>
  <si>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</si>
  <si>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</si>
  <si>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</si>
  <si>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</si>
  <si>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</si>
  <si>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</si>
  <si>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</si>
  <si>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</si>
  <si>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</si>
  <si>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</si>
  <si>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</si>
  <si>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</si>
  <si>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</si>
  <si>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</si>
  <si>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</si>
  <si>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</si>
  <si>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</si>
  <si>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</si>
  <si>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</si>
  <si>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</si>
  <si>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</si>
  <si>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</si>
  <si>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</si>
  <si>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</si>
  <si>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</si>
  <si>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</si>
  <si>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</si>
  <si>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</si>
  <si>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</si>
  <si>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</si>
  <si>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</si>
  <si>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</si>
  <si>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</si>
  <si>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</si>
  <si>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</si>
  <si>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</si>
  <si>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</si>
  <si>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</si>
  <si>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</si>
  <si>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</si>
  <si>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</si>
  <si>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</si>
  <si>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</si>
  <si>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</si>
  <si>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</si>
  <si>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</si>
  <si>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</si>
  <si>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</si>
  <si>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</si>
  <si>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</si>
  <si>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</si>
  <si>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</si>
  <si>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</si>
  <si>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</si>
  <si>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</si>
  <si>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</si>
  <si>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</si>
  <si>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</si>
  <si>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</si>
  <si>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</si>
  <si>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</si>
  <si>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</si>
  <si>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</si>
  <si>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</si>
  <si>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</si>
  <si>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</si>
  <si>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</si>
  <si>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</si>
  <si>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</si>
  <si>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</si>
  <si>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</si>
  <si>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</si>
  <si>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</si>
  <si>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</si>
  <si>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</si>
  <si>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</si>
  <si>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</si>
  <si>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</si>
  <si>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</si>
  <si>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</si>
  <si>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</si>
  <si>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</si>
  <si>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</si>
  <si>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</si>
  <si>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</si>
  <si>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</si>
  <si>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</si>
  <si>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</si>
  <si>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</si>
  <si>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</si>
  <si>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</si>
  <si>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</si>
  <si>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</si>
  <si>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</si>
  <si>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</si>
  <si>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</si>
  <si>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</si>
  <si>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</si>
  <si>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</si>
  <si>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</si>
  <si>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</si>
  <si>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</si>
  <si>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</si>
  <si>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</si>
  <si>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</si>
  <si>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</si>
  <si>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</si>
  <si>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</si>
  <si>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</si>
  <si>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</si>
  <si>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</si>
  <si>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</si>
  <si>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</si>
  <si>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</si>
  <si>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</si>
  <si>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</si>
  <si>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</si>
  <si>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</si>
  <si>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</si>
  <si>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</si>
  <si>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</si>
  <si>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</si>
  <si>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</si>
  <si>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</si>
  <si>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</si>
  <si>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</si>
  <si>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</si>
  <si>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</si>
  <si>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</si>
  <si>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</si>
  <si>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</si>
  <si>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</si>
  <si>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</si>
  <si>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</si>
  <si>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</si>
  <si>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</si>
  <si>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</si>
  <si>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</si>
  <si>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</si>
  <si>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</si>
  <si>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</si>
  <si>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</si>
  <si>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</si>
  <si>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</si>
  <si>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</si>
  <si>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</si>
  <si>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</si>
  <si>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</si>
  <si>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</si>
  <si>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</si>
  <si>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</si>
  <si>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</si>
  <si>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</si>
  <si>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</si>
  <si>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</si>
  <si>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</si>
  <si>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</si>
  <si>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</si>
  <si>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</si>
  <si>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</si>
  <si>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</si>
  <si>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</si>
  <si>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</si>
  <si>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</si>
  <si>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</si>
  <si>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</si>
  <si>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</si>
  <si>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</si>
  <si>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</si>
  <si>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</si>
  <si>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</si>
  <si>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</si>
  <si>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</si>
  <si>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</si>
  <si>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</si>
  <si>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</si>
  <si>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</si>
  <si>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</si>
  <si>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</si>
  <si>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</si>
  <si>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</si>
  <si>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</si>
  <si>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</si>
  <si>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</si>
  <si>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</si>
  <si>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</si>
  <si>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</si>
  <si>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</si>
  <si>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</si>
  <si>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</si>
  <si>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</si>
  <si>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</si>
  <si>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</si>
  <si>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</si>
  <si>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</si>
  <si>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</si>
  <si>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</si>
  <si>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</si>
  <si>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</si>
  <si>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</si>
  <si>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</si>
  <si>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</si>
  <si>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</si>
  <si>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</si>
  <si>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</si>
  <si>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</si>
  <si>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</si>
  <si>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</si>
  <si>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</si>
  <si>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</si>
  <si>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</si>
  <si>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</si>
  <si>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</si>
  <si>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</si>
  <si>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</si>
  <si>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</si>
  <si>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</si>
  <si>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</si>
  <si>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</si>
  <si>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</si>
  <si>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</si>
  <si>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</si>
  <si>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</si>
  <si>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</si>
  <si>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</si>
  <si>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</si>
  <si>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</si>
  <si>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</si>
  <si>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</si>
  <si>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</si>
  <si>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</si>
  <si>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</si>
  <si>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</si>
  <si>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</si>
  <si>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</si>
  <si>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</si>
  <si>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</si>
  <si>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</si>
  <si>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</si>
  <si>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</si>
  <si>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</si>
  <si>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</si>
  <si>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</si>
  <si>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</si>
  <si>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</si>
  <si>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</si>
  <si>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</si>
  <si>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</si>
  <si>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</si>
  <si>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</si>
  <si>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</si>
  <si>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</si>
  <si>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</si>
  <si>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</si>
  <si>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</si>
  <si>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</si>
  <si>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</si>
  <si>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</si>
  <si>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</si>
  <si>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</si>
  <si>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</si>
  <si>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</si>
  <si>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</si>
  <si>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</si>
  <si>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</si>
  <si>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</si>
  <si>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</si>
  <si>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</si>
  <si>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</si>
  <si>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</si>
  <si>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</si>
  <si>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</si>
  <si>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</si>
  <si>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</si>
  <si>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</si>
  <si>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</si>
  <si>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</si>
  <si>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</si>
  <si>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</si>
  <si>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</si>
  <si>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</si>
  <si>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</si>
  <si>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</si>
  <si>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</si>
  <si>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</si>
  <si>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</si>
  <si>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</si>
  <si>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</si>
  <si>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</si>
  <si>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</si>
  <si>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</si>
  <si>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</si>
  <si>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</si>
  <si>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</si>
  <si>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</si>
  <si>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</si>
  <si>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</si>
  <si>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</si>
  <si>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</si>
  <si>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</si>
  <si>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</si>
  <si>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</si>
  <si>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</si>
  <si>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</si>
  <si>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</si>
  <si>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</si>
  <si>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</si>
  <si>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</si>
  <si>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</si>
  <si>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</si>
  <si>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</si>
  <si>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</si>
  <si>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</si>
  <si>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</si>
  <si>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</si>
  <si>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</si>
  <si>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</si>
  <si>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</si>
  <si>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</si>
  <si>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</si>
  <si>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</si>
  <si>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</si>
  <si>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</si>
  <si>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</si>
  <si>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</si>
  <si>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</si>
  <si>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</si>
  <si>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</si>
  <si>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</si>
  <si>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</si>
  <si>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</si>
  <si>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</si>
  <si>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</si>
  <si>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</si>
  <si>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</si>
  <si>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</si>
  <si>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</si>
  <si>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</si>
  <si>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</si>
  <si>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</si>
  <si>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</si>
  <si>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</si>
  <si>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</si>
  <si>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</si>
  <si>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</si>
  <si>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</si>
  <si>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</si>
  <si>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</si>
  <si>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</si>
  <si>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</si>
  <si>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</si>
  <si>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</si>
  <si>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</si>
  <si>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</si>
  <si>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</si>
  <si>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</si>
  <si>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</si>
  <si>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</si>
  <si>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</si>
  <si>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</si>
  <si>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</si>
  <si>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</si>
  <si>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</si>
  <si>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</si>
  <si>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</si>
  <si>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</si>
  <si>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</si>
  <si>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</si>
  <si>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</si>
  <si>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</si>
  <si>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</si>
  <si>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</si>
  <si>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</si>
  <si>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</si>
  <si>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</si>
  <si>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</si>
  <si>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</si>
  <si>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</si>
  <si>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</si>
  <si>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</si>
  <si>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</si>
  <si>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</si>
  <si>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</si>
  <si>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</si>
  <si>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</si>
  <si>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</si>
  <si>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</si>
  <si>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</si>
  <si>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</si>
  <si>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</si>
  <si>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</si>
  <si>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</si>
  <si>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</si>
  <si>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</si>
  <si>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</si>
  <si>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</si>
  <si>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</si>
  <si>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</si>
  <si>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</si>
  <si>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</si>
  <si>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</si>
  <si>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</si>
  <si>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</si>
  <si>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</si>
  <si>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</si>
  <si>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</si>
  <si>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</si>
  <si>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</si>
  <si>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</si>
  <si>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</si>
  <si>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</si>
  <si>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</si>
  <si>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</si>
  <si>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</si>
  <si>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</si>
  <si>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</si>
  <si>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</si>
  <si>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</si>
  <si>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</si>
  <si>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</si>
  <si>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</si>
  <si>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</si>
  <si>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</si>
  <si>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</si>
  <si>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</si>
  <si>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</si>
  <si>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</si>
  <si>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</si>
  <si>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</si>
  <si>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</si>
  <si>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</si>
  <si>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</si>
  <si>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</si>
  <si>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</si>
  <si>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</si>
  <si>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</si>
  <si>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</si>
  <si>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</si>
  <si>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</si>
  <si>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</si>
  <si>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</si>
  <si>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</si>
  <si>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</si>
  <si>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</si>
  <si>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</si>
  <si>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</si>
  <si>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</si>
  <si>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</si>
  <si>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</si>
  <si>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</si>
  <si>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</si>
  <si>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</si>
  <si>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</si>
  <si>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</si>
  <si>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</si>
  <si>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</si>
  <si>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</si>
  <si>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</si>
  <si>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</si>
  <si>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</si>
  <si>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</si>
  <si>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</si>
  <si>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</si>
  <si>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</si>
  <si>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</si>
  <si>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</si>
  <si>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</si>
  <si>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</si>
  <si>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</si>
  <si>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</si>
  <si>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</si>
  <si>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</si>
  <si>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</si>
  <si>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</si>
  <si>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</si>
  <si>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</si>
  <si>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</si>
  <si>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</si>
  <si>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</si>
  <si>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</si>
  <si>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</si>
  <si>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</si>
  <si>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</si>
  <si>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</si>
  <si>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</si>
  <si>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</si>
  <si>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</si>
  <si>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</si>
  <si>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</si>
  <si>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</si>
  <si>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</si>
  <si>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</si>
  <si>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</si>
  <si>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</si>
  <si>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</si>
  <si>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</si>
  <si>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</si>
  <si>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</si>
  <si>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</si>
  <si>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</si>
  <si>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</si>
  <si>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</si>
  <si>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</si>
  <si>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</si>
  <si>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</si>
  <si>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</si>
  <si>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</si>
  <si>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</si>
  <si>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</si>
  <si>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</si>
  <si>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</si>
  <si>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</si>
  <si>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</si>
  <si>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</si>
  <si>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</si>
  <si>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</si>
  <si>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</si>
  <si>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</si>
  <si>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</si>
  <si>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</si>
  <si>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</si>
  <si>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</si>
  <si>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</si>
  <si>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</si>
  <si>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</si>
  <si>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</si>
  <si>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</si>
  <si>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</si>
  <si>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</si>
  <si>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</si>
  <si>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</si>
  <si>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</si>
  <si>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</si>
  <si>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</si>
  <si>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</si>
  <si>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</si>
  <si>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</si>
  <si>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</si>
  <si>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</si>
  <si>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</si>
  <si>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</si>
  <si>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</si>
  <si>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</si>
  <si>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</si>
  <si>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</si>
  <si>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</si>
  <si>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</si>
  <si>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</si>
  <si>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</si>
  <si>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</si>
  <si>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</si>
  <si>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</si>
  <si>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</si>
  <si>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</si>
  <si>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</si>
  <si>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</si>
  <si>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</si>
  <si>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</si>
  <si>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</si>
  <si>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</si>
  <si>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</si>
  <si>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</si>
  <si>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</si>
  <si>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</si>
  <si>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</si>
  <si>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</si>
  <si>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</si>
  <si>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</si>
  <si>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</si>
  <si>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</si>
  <si>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</si>
  <si>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</si>
  <si>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</si>
  <si>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</si>
  <si>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</si>
  <si>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</si>
  <si>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</si>
  <si>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</si>
  <si>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</si>
  <si>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</si>
  <si>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</si>
  <si>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</si>
  <si>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</si>
  <si>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</si>
  <si>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</si>
  <si>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</si>
  <si>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</si>
  <si>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</si>
  <si>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</si>
  <si>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</si>
  <si>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</si>
  <si>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</si>
  <si>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</si>
  <si>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</si>
  <si>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</si>
  <si>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</si>
  <si>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</si>
  <si>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</si>
  <si>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</si>
  <si>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</si>
  <si>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</si>
  <si>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</si>
  <si>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</si>
  <si>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</si>
  <si>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</si>
  <si>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</si>
  <si>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</si>
  <si>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</si>
  <si>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</si>
  <si>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</si>
  <si>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</si>
  <si>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</si>
  <si>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</si>
  <si>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</si>
  <si>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</si>
  <si>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</si>
  <si>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</si>
  <si>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</si>
  <si>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</si>
  <si>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</si>
  <si>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</si>
  <si>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</si>
  <si>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</si>
  <si>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</si>
  <si>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</si>
  <si>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</si>
  <si>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</si>
  <si>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</si>
  <si>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</si>
  <si>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</si>
  <si>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</si>
  <si>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</si>
  <si>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</si>
  <si>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</si>
  <si>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</si>
  <si>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</si>
  <si>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</si>
  <si>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</si>
  <si>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</si>
  <si>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</si>
  <si>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</si>
  <si>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</si>
  <si>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</si>
  <si>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</si>
  <si>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</si>
  <si>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</si>
  <si>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</si>
  <si>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</si>
  <si>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</si>
  <si>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</si>
  <si>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</si>
  <si>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</si>
  <si>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</si>
  <si>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</si>
  <si>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</si>
  <si>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</si>
  <si>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</si>
  <si>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</si>
  <si>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</si>
  <si>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</si>
  <si>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</si>
  <si>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</si>
  <si>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</si>
  <si>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</si>
  <si>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</si>
  <si>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</si>
  <si>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</si>
  <si>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</si>
  <si>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</si>
  <si>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</si>
  <si>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</si>
  <si>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</si>
  <si>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</si>
  <si>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</si>
  <si>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</si>
  <si>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</si>
  <si>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</si>
  <si>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</si>
  <si>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</si>
  <si>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</si>
  <si>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</si>
  <si>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</si>
  <si>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</si>
  <si>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</si>
  <si>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</si>
  <si>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</si>
  <si>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</si>
  <si>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</si>
  <si>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</si>
  <si>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</si>
  <si>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</si>
  <si>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</si>
  <si>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</si>
  <si>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</si>
  <si>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</si>
  <si>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</si>
  <si>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</si>
  <si>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</si>
  <si>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</si>
  <si>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</si>
  <si>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</si>
  <si>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</si>
  <si>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</si>
  <si>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</si>
  <si>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</si>
  <si>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</si>
  <si>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</si>
  <si>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</si>
  <si>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</si>
  <si>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</si>
  <si>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</si>
  <si>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</si>
  <si>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</si>
  <si>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</si>
  <si>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</si>
  <si>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</si>
  <si>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</si>
  <si>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</si>
  <si>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</si>
  <si>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</si>
  <si>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</si>
  <si>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</si>
  <si>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</si>
  <si>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</si>
  <si>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</si>
  <si>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</si>
  <si>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</si>
  <si>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</si>
  <si>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</si>
  <si>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</si>
  <si>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</si>
  <si>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</si>
  <si>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</si>
  <si>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</si>
  <si>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</si>
  <si>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</si>
  <si>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</si>
  <si>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</si>
  <si>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</si>
  <si>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</si>
  <si>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</si>
  <si>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</si>
  <si>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</si>
  <si>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</si>
  <si>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</si>
  <si>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</si>
  <si>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</si>
  <si>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</si>
  <si>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</si>
  <si>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</si>
  <si>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</si>
  <si>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</si>
  <si>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</si>
  <si>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</si>
  <si>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</si>
  <si>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</si>
  <si>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</si>
  <si>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</si>
  <si>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</si>
  <si>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</si>
  <si>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</si>
  <si>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</si>
  <si>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</si>
  <si>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</si>
  <si>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</si>
  <si>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</si>
  <si>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</si>
  <si>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</si>
  <si>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</si>
  <si>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</si>
  <si>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</si>
  <si>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</si>
  <si>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</si>
  <si>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</si>
  <si>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DOM ZDRAVLJA KOPRIVNIČKO-KRIŽEVAČKA ŽUPANIJA</t>
  </si>
  <si>
    <t>TRG DR. TOMISLAVA BARDEKA 10</t>
  </si>
  <si>
    <t>Željka Fruk, uni.spec.oec.</t>
  </si>
  <si>
    <t>048279604</t>
  </si>
  <si>
    <t>048642281</t>
  </si>
  <si>
    <t>zeljka.fruk@dzkkz.hr</t>
  </si>
  <si>
    <t>uprava@dzkkz.hr</t>
  </si>
  <si>
    <t>Marija Krajina, dr.med.</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</si>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</sst>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30867018</v>
      </c>
      <c r="D2" s="63">
        <f>PRRAS!E12</f>
        <v>29610758</v>
      </c>
      <c r="E2" s="63"/>
      <c r="F2" s="63"/>
      <c r="G2" s="64">
        <f t="shared" ref="G2:G65" si="0">(B2/1000)*(C2*1+D2*2)</f>
        <v>90088.534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27765</v>
      </c>
      <c r="L10" s="50">
        <f>INT(VALUE(RefStr!B6))</f>
        <v>27765</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01787748</v>
      </c>
      <c r="L11" s="50">
        <f>INT(VALUE(RefStr!B8))</f>
        <v>1787748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DOM ZDRAVLJA KOPRIVNIČKO-KRIŽEVAČKA ŽUPANIJA</v>
      </c>
      <c r="L12" s="50">
        <f>LEN(Skriveni!K12)</f>
        <v>44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48000</v>
      </c>
      <c r="L13" s="50">
        <f>INT(VALUE(RefStr!B12))</f>
        <v>48000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KOPRIVNICA</v>
      </c>
      <c r="L14" s="50">
        <f>LEN(Skriveni!K14)</f>
        <v>10</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DR. TOMISLAVA BARDEKA 10</v>
      </c>
      <c r="L15" s="50">
        <f>LEN(Skriveni!K15)</f>
        <v>28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8621</v>
      </c>
      <c r="L17" s="50">
        <f>INT(VALUE(RefStr!B18))</f>
        <v>8621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201</v>
      </c>
      <c r="L19" s="50">
        <f>INT(VALUE(RefStr!B22))</f>
        <v>201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06</v>
      </c>
      <c r="L20" s="50">
        <f>IF(ISERROR(RefStr!H2),0,INT(VALUE(RefStr!H2)))</f>
        <v>6</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30627510319</v>
      </c>
      <c r="L21" s="50">
        <f>INT(VALUE(RefStr!K14))</f>
        <v>30627510319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Željka Fruk, uni.spec.oec.</v>
      </c>
      <c r="L22" s="50">
        <f>LEN(RefStr!H25)</f>
        <v>26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048279604</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048642281</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zeljka.fruk@dzkkz.hr</v>
      </c>
      <c r="L25" s="50">
        <f>LEN(RefStr!H29)</f>
        <v>20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uprava@dzkkz.hr</v>
      </c>
      <c r="L26" s="50">
        <f>LEN(RefStr!H31)</f>
        <v>15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Marija Krajina, dr.med.</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769.803.468,69</v>
      </c>
      <c r="L28" s="50">
        <f>SUM(G2:G1561)</f>
        <v>769803468.68899953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508639289.44499987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222717524.081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35667348.158000007</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889.34400000000005</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2778417.6610000003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664075</v>
      </c>
      <c r="D46" s="58">
        <f>PRRAS!E56</f>
        <v>44537</v>
      </c>
      <c r="E46" s="58">
        <v>0</v>
      </c>
      <c r="F46" s="58">
        <v>0</v>
      </c>
      <c r="G46" s="59">
        <f t="shared" si="0"/>
        <v>33891.705000000002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664075</v>
      </c>
      <c r="D67" s="58">
        <f>PRRAS!E77</f>
        <v>44537</v>
      </c>
      <c r="E67" s="58">
        <v>0</v>
      </c>
      <c r="F67" s="58">
        <v>0</v>
      </c>
      <c r="G67" s="59">
        <f t="shared" si="2"/>
        <v>49707.834000000003</v>
      </c>
      <c r="H67" s="59">
        <f t="shared" si="3"/>
        <v>0</v>
      </c>
      <c r="I67" s="60">
        <v>0</v>
      </c>
    </row>
    <row r="68" spans="1:9" x14ac:dyDescent="0.2">
      <c r="A68" s="57">
        <v>151</v>
      </c>
      <c r="B68" s="58">
        <f>PRRAS!C78</f>
        <v>67</v>
      </c>
      <c r="C68" s="58">
        <f>PRRAS!D78</f>
        <v>0</v>
      </c>
      <c r="D68" s="58">
        <f>PRRAS!E78</f>
        <v>44537</v>
      </c>
      <c r="E68" s="58">
        <v>0</v>
      </c>
      <c r="F68" s="58">
        <v>0</v>
      </c>
      <c r="G68" s="59">
        <f t="shared" si="2"/>
        <v>5967.9580000000005</v>
      </c>
      <c r="H68" s="59">
        <f t="shared" si="3"/>
        <v>0</v>
      </c>
      <c r="I68" s="60">
        <v>0</v>
      </c>
    </row>
    <row r="69" spans="1:9" x14ac:dyDescent="0.2">
      <c r="A69" s="57">
        <v>151</v>
      </c>
      <c r="B69" s="58">
        <f>PRRAS!C79</f>
        <v>68</v>
      </c>
      <c r="C69" s="58">
        <f>PRRAS!D79</f>
        <v>664075</v>
      </c>
      <c r="D69" s="58">
        <f>PRRAS!E79</f>
        <v>0</v>
      </c>
      <c r="E69" s="58">
        <v>0</v>
      </c>
      <c r="F69" s="58">
        <v>0</v>
      </c>
      <c r="G69" s="59">
        <f t="shared" si="2"/>
        <v>45157.100000000006</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68928</v>
      </c>
      <c r="D75" s="58">
        <f>PRRAS!E85</f>
        <v>18269</v>
      </c>
      <c r="E75" s="58">
        <v>0</v>
      </c>
      <c r="F75" s="58">
        <v>0</v>
      </c>
      <c r="G75" s="59">
        <f t="shared" si="2"/>
        <v>7804.4839999999995</v>
      </c>
      <c r="H75" s="59">
        <f t="shared" si="3"/>
        <v>0</v>
      </c>
      <c r="I75" s="60">
        <v>0</v>
      </c>
    </row>
    <row r="76" spans="1:9" x14ac:dyDescent="0.2">
      <c r="A76" s="57">
        <v>151</v>
      </c>
      <c r="B76" s="58">
        <f>PRRAS!C86</f>
        <v>75</v>
      </c>
      <c r="C76" s="58">
        <f>PRRAS!D86</f>
        <v>68928</v>
      </c>
      <c r="D76" s="58">
        <f>PRRAS!E86</f>
        <v>18269</v>
      </c>
      <c r="E76" s="58">
        <v>0</v>
      </c>
      <c r="F76" s="58">
        <v>0</v>
      </c>
      <c r="G76" s="59">
        <f t="shared" si="2"/>
        <v>7909.95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29536</v>
      </c>
      <c r="D78" s="58">
        <f>PRRAS!E88</f>
        <v>14432</v>
      </c>
      <c r="E78" s="58">
        <v>0</v>
      </c>
      <c r="F78" s="58">
        <v>0</v>
      </c>
      <c r="G78" s="59">
        <f t="shared" si="2"/>
        <v>4496.8</v>
      </c>
      <c r="H78" s="59">
        <f t="shared" si="3"/>
        <v>0</v>
      </c>
      <c r="I78" s="60">
        <v>0</v>
      </c>
    </row>
    <row r="79" spans="1:9" x14ac:dyDescent="0.2">
      <c r="A79" s="57">
        <v>151</v>
      </c>
      <c r="B79" s="58">
        <f>PRRAS!C89</f>
        <v>78</v>
      </c>
      <c r="C79" s="58">
        <f>PRRAS!D89</f>
        <v>39392</v>
      </c>
      <c r="D79" s="58">
        <f>PRRAS!E89</f>
        <v>3837</v>
      </c>
      <c r="E79" s="58">
        <v>0</v>
      </c>
      <c r="F79" s="58">
        <v>0</v>
      </c>
      <c r="G79" s="59">
        <f t="shared" si="2"/>
        <v>3671.1480000000001</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2550806</v>
      </c>
      <c r="D106" s="58">
        <f>PRRAS!E116</f>
        <v>2415451</v>
      </c>
      <c r="E106" s="58">
        <v>0</v>
      </c>
      <c r="F106" s="58">
        <v>0</v>
      </c>
      <c r="G106" s="59">
        <f t="shared" si="2"/>
        <v>775079.34</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2550806</v>
      </c>
      <c r="D112" s="58">
        <f>PRRAS!E122</f>
        <v>2415451</v>
      </c>
      <c r="E112" s="58">
        <v>0</v>
      </c>
      <c r="F112" s="58">
        <v>0</v>
      </c>
      <c r="G112" s="59">
        <f t="shared" si="2"/>
        <v>819369.58799999999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2550806</v>
      </c>
      <c r="D117" s="58">
        <f>PRRAS!E127</f>
        <v>2415451</v>
      </c>
      <c r="E117" s="58">
        <v>0</v>
      </c>
      <c r="F117" s="58">
        <v>0</v>
      </c>
      <c r="G117" s="59">
        <f t="shared" si="2"/>
        <v>856278.12800000003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2299067</v>
      </c>
      <c r="D124" s="58">
        <f>PRRAS!E134</f>
        <v>2359021</v>
      </c>
      <c r="E124" s="58">
        <v>0</v>
      </c>
      <c r="F124" s="58">
        <v>0</v>
      </c>
      <c r="G124" s="59">
        <f t="shared" si="2"/>
        <v>863104.40700000001</v>
      </c>
      <c r="H124" s="59">
        <f t="shared" si="3"/>
        <v>0</v>
      </c>
      <c r="I124" s="60">
        <v>0</v>
      </c>
    </row>
    <row r="125" spans="1:9" x14ac:dyDescent="0.2">
      <c r="A125" s="57">
        <v>151</v>
      </c>
      <c r="B125" s="58">
        <f>PRRAS!C135</f>
        <v>124</v>
      </c>
      <c r="C125" s="58">
        <f>PRRAS!D135</f>
        <v>2299067</v>
      </c>
      <c r="D125" s="58">
        <f>PRRAS!E135</f>
        <v>2359021</v>
      </c>
      <c r="E125" s="58">
        <v>0</v>
      </c>
      <c r="F125" s="58">
        <v>0</v>
      </c>
      <c r="G125" s="59">
        <f t="shared" si="2"/>
        <v>870121.51599999995</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2299067</v>
      </c>
      <c r="D127" s="58">
        <f>PRRAS!E137</f>
        <v>2359021</v>
      </c>
      <c r="E127" s="58">
        <v>0</v>
      </c>
      <c r="F127" s="58">
        <v>0</v>
      </c>
      <c r="G127" s="59">
        <f t="shared" si="2"/>
        <v>884155.73400000005</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24798683</v>
      </c>
      <c r="D131" s="58">
        <f>PRRAS!E141</f>
        <v>24759290</v>
      </c>
      <c r="E131" s="58">
        <v>0</v>
      </c>
      <c r="F131" s="58">
        <v>0</v>
      </c>
      <c r="G131" s="59">
        <f t="shared" si="4"/>
        <v>9661244.1899999995</v>
      </c>
      <c r="H131" s="59">
        <f t="shared" si="5"/>
        <v>0</v>
      </c>
      <c r="I131" s="60">
        <v>0</v>
      </c>
    </row>
    <row r="132" spans="1:9" x14ac:dyDescent="0.2">
      <c r="A132" s="57">
        <v>151</v>
      </c>
      <c r="B132" s="58">
        <f>PRRAS!C142</f>
        <v>131</v>
      </c>
      <c r="C132" s="58">
        <f>PRRAS!D142</f>
        <v>1013949</v>
      </c>
      <c r="D132" s="58">
        <f>PRRAS!E142</f>
        <v>1013459</v>
      </c>
      <c r="E132" s="58">
        <v>0</v>
      </c>
      <c r="F132" s="58">
        <v>0</v>
      </c>
      <c r="G132" s="59">
        <f t="shared" si="4"/>
        <v>398353.57699999999</v>
      </c>
      <c r="H132" s="59">
        <f t="shared" si="5"/>
        <v>0</v>
      </c>
      <c r="I132" s="60">
        <v>0</v>
      </c>
    </row>
    <row r="133" spans="1:9" x14ac:dyDescent="0.2">
      <c r="A133" s="57">
        <v>151</v>
      </c>
      <c r="B133" s="58">
        <f>PRRAS!C143</f>
        <v>132</v>
      </c>
      <c r="C133" s="58">
        <f>PRRAS!D143</f>
        <v>184500</v>
      </c>
      <c r="D133" s="58">
        <f>PRRAS!E143</f>
        <v>184342</v>
      </c>
      <c r="E133" s="58">
        <v>0</v>
      </c>
      <c r="F133" s="58">
        <v>0</v>
      </c>
      <c r="G133" s="59">
        <f t="shared" si="4"/>
        <v>73020.288</v>
      </c>
      <c r="H133" s="59">
        <f t="shared" si="5"/>
        <v>0</v>
      </c>
      <c r="I133" s="60">
        <v>0</v>
      </c>
    </row>
    <row r="134" spans="1:9" x14ac:dyDescent="0.2">
      <c r="A134" s="57">
        <v>151</v>
      </c>
      <c r="B134" s="58">
        <f>PRRAS!C144</f>
        <v>133</v>
      </c>
      <c r="C134" s="58">
        <f>PRRAS!D144</f>
        <v>829449</v>
      </c>
      <c r="D134" s="58">
        <f>PRRAS!E144</f>
        <v>829117</v>
      </c>
      <c r="E134" s="58">
        <v>0</v>
      </c>
      <c r="F134" s="58">
        <v>0</v>
      </c>
      <c r="G134" s="59">
        <f t="shared" si="4"/>
        <v>330861.83900000004</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23784734</v>
      </c>
      <c r="D136" s="58">
        <f>PRRAS!E146</f>
        <v>23745831</v>
      </c>
      <c r="E136" s="58">
        <v>0</v>
      </c>
      <c r="F136" s="58">
        <v>0</v>
      </c>
      <c r="G136" s="59">
        <f t="shared" si="4"/>
        <v>9622313.4600000009</v>
      </c>
      <c r="H136" s="59">
        <f t="shared" si="5"/>
        <v>0</v>
      </c>
      <c r="I136" s="60">
        <v>0</v>
      </c>
    </row>
    <row r="137" spans="1:9" x14ac:dyDescent="0.2">
      <c r="A137" s="57">
        <v>151</v>
      </c>
      <c r="B137" s="58">
        <f>PRRAS!C147</f>
        <v>136</v>
      </c>
      <c r="C137" s="58">
        <f>PRRAS!D147</f>
        <v>485459</v>
      </c>
      <c r="D137" s="58">
        <f>PRRAS!E147</f>
        <v>14190</v>
      </c>
      <c r="E137" s="58">
        <v>0</v>
      </c>
      <c r="F137" s="58">
        <v>0</v>
      </c>
      <c r="G137" s="59">
        <f t="shared" si="4"/>
        <v>69882.104000000007</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485459</v>
      </c>
      <c r="D148" s="58">
        <f>PRRAS!E158</f>
        <v>14190</v>
      </c>
      <c r="E148" s="58">
        <v>0</v>
      </c>
      <c r="F148" s="58">
        <v>0</v>
      </c>
      <c r="G148" s="59">
        <f t="shared" si="4"/>
        <v>75534.332999999999</v>
      </c>
      <c r="H148" s="59">
        <f t="shared" si="5"/>
        <v>0</v>
      </c>
      <c r="I148" s="60">
        <v>0</v>
      </c>
    </row>
    <row r="149" spans="1:9" x14ac:dyDescent="0.2">
      <c r="A149" s="57">
        <v>151</v>
      </c>
      <c r="B149" s="58">
        <f>PRRAS!C159</f>
        <v>148</v>
      </c>
      <c r="C149" s="58">
        <f>PRRAS!D159</f>
        <v>26950038</v>
      </c>
      <c r="D149" s="58">
        <f>PRRAS!E159</f>
        <v>27123366</v>
      </c>
      <c r="E149" s="58">
        <v>0</v>
      </c>
      <c r="F149" s="58">
        <v>0</v>
      </c>
      <c r="G149" s="59">
        <f t="shared" si="4"/>
        <v>12017121.959999999</v>
      </c>
      <c r="H149" s="59">
        <f t="shared" si="5"/>
        <v>0</v>
      </c>
      <c r="I149" s="60">
        <v>0</v>
      </c>
    </row>
    <row r="150" spans="1:9" x14ac:dyDescent="0.2">
      <c r="A150" s="57">
        <v>151</v>
      </c>
      <c r="B150" s="58">
        <f>PRRAS!C160</f>
        <v>149</v>
      </c>
      <c r="C150" s="58">
        <f>PRRAS!D160</f>
        <v>17892601</v>
      </c>
      <c r="D150" s="58">
        <f>PRRAS!E160</f>
        <v>18263455</v>
      </c>
      <c r="E150" s="58">
        <v>0</v>
      </c>
      <c r="F150" s="58">
        <v>0</v>
      </c>
      <c r="G150" s="59">
        <f t="shared" si="4"/>
        <v>8108507.1389999995</v>
      </c>
      <c r="H150" s="59">
        <f t="shared" si="5"/>
        <v>0</v>
      </c>
      <c r="I150" s="60">
        <v>0</v>
      </c>
    </row>
    <row r="151" spans="1:9" x14ac:dyDescent="0.2">
      <c r="A151" s="57">
        <v>151</v>
      </c>
      <c r="B151" s="58">
        <f>PRRAS!C161</f>
        <v>150</v>
      </c>
      <c r="C151" s="58">
        <f>PRRAS!D161</f>
        <v>14819399</v>
      </c>
      <c r="D151" s="58">
        <f>PRRAS!E161</f>
        <v>15245394</v>
      </c>
      <c r="E151" s="58">
        <v>0</v>
      </c>
      <c r="F151" s="58">
        <v>0</v>
      </c>
      <c r="G151" s="59">
        <f t="shared" si="4"/>
        <v>6796528.0499999998</v>
      </c>
      <c r="H151" s="59">
        <f t="shared" si="5"/>
        <v>0</v>
      </c>
      <c r="I151" s="60">
        <v>0</v>
      </c>
    </row>
    <row r="152" spans="1:9" x14ac:dyDescent="0.2">
      <c r="A152" s="57">
        <v>151</v>
      </c>
      <c r="B152" s="58">
        <f>PRRAS!C162</f>
        <v>151</v>
      </c>
      <c r="C152" s="58">
        <f>PRRAS!D162</f>
        <v>14644498</v>
      </c>
      <c r="D152" s="58">
        <f>PRRAS!E162</f>
        <v>14952034</v>
      </c>
      <c r="E152" s="58">
        <v>0</v>
      </c>
      <c r="F152" s="58">
        <v>0</v>
      </c>
      <c r="G152" s="59">
        <f t="shared" si="4"/>
        <v>6726833.466</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174901</v>
      </c>
      <c r="D154" s="58">
        <f>PRRAS!E164</f>
        <v>293360</v>
      </c>
      <c r="E154" s="58">
        <v>0</v>
      </c>
      <c r="F154" s="58">
        <v>0</v>
      </c>
      <c r="G154" s="59">
        <f t="shared" si="4"/>
        <v>116528.01299999999</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680076</v>
      </c>
      <c r="D156" s="58">
        <f>PRRAS!E166</f>
        <v>704431</v>
      </c>
      <c r="E156" s="58">
        <v>0</v>
      </c>
      <c r="F156" s="58">
        <v>0</v>
      </c>
      <c r="G156" s="59">
        <f t="shared" si="4"/>
        <v>323785.39</v>
      </c>
      <c r="H156" s="59">
        <f t="shared" si="5"/>
        <v>0</v>
      </c>
      <c r="I156" s="60">
        <v>0</v>
      </c>
    </row>
    <row r="157" spans="1:9" x14ac:dyDescent="0.2">
      <c r="A157" s="57">
        <v>151</v>
      </c>
      <c r="B157" s="58">
        <f>PRRAS!C167</f>
        <v>156</v>
      </c>
      <c r="C157" s="58">
        <f>PRRAS!D167</f>
        <v>2393126</v>
      </c>
      <c r="D157" s="58">
        <f>PRRAS!E167</f>
        <v>2313630</v>
      </c>
      <c r="E157" s="58">
        <v>0</v>
      </c>
      <c r="F157" s="58">
        <v>0</v>
      </c>
      <c r="G157" s="59">
        <f t="shared" si="4"/>
        <v>1095180.216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2156325</v>
      </c>
      <c r="D159" s="58">
        <f>PRRAS!E169</f>
        <v>2084957</v>
      </c>
      <c r="E159" s="58">
        <v>0</v>
      </c>
      <c r="F159" s="58">
        <v>0</v>
      </c>
      <c r="G159" s="59">
        <f t="shared" si="4"/>
        <v>999545.76199999999</v>
      </c>
      <c r="H159" s="59">
        <f t="shared" si="5"/>
        <v>0</v>
      </c>
      <c r="I159" s="60">
        <v>0</v>
      </c>
    </row>
    <row r="160" spans="1:9" x14ac:dyDescent="0.2">
      <c r="A160" s="57">
        <v>151</v>
      </c>
      <c r="B160" s="58">
        <f>PRRAS!C170</f>
        <v>159</v>
      </c>
      <c r="C160" s="58">
        <f>PRRAS!D170</f>
        <v>236801</v>
      </c>
      <c r="D160" s="58">
        <f>PRRAS!E170</f>
        <v>228673</v>
      </c>
      <c r="E160" s="58">
        <v>0</v>
      </c>
      <c r="F160" s="58">
        <v>0</v>
      </c>
      <c r="G160" s="59">
        <f t="shared" si="4"/>
        <v>110369.37300000001</v>
      </c>
      <c r="H160" s="59">
        <f t="shared" si="5"/>
        <v>0</v>
      </c>
      <c r="I160" s="60">
        <v>0</v>
      </c>
    </row>
    <row r="161" spans="1:9" x14ac:dyDescent="0.2">
      <c r="A161" s="57">
        <v>151</v>
      </c>
      <c r="B161" s="58">
        <f>PRRAS!C171</f>
        <v>160</v>
      </c>
      <c r="C161" s="58">
        <f>PRRAS!D171</f>
        <v>8709309</v>
      </c>
      <c r="D161" s="58">
        <f>PRRAS!E171</f>
        <v>8758707</v>
      </c>
      <c r="E161" s="58">
        <v>0</v>
      </c>
      <c r="F161" s="58">
        <v>0</v>
      </c>
      <c r="G161" s="59">
        <f t="shared" si="4"/>
        <v>4196275.68</v>
      </c>
      <c r="H161" s="59">
        <f t="shared" si="5"/>
        <v>0</v>
      </c>
      <c r="I161" s="60">
        <v>0</v>
      </c>
    </row>
    <row r="162" spans="1:9" x14ac:dyDescent="0.2">
      <c r="A162" s="57">
        <v>151</v>
      </c>
      <c r="B162" s="58">
        <f>PRRAS!C172</f>
        <v>161</v>
      </c>
      <c r="C162" s="58">
        <f>PRRAS!D172</f>
        <v>746683</v>
      </c>
      <c r="D162" s="58">
        <f>PRRAS!E172</f>
        <v>900230</v>
      </c>
      <c r="E162" s="58">
        <v>0</v>
      </c>
      <c r="F162" s="58">
        <v>0</v>
      </c>
      <c r="G162" s="59">
        <f t="shared" si="4"/>
        <v>410090.02299999999</v>
      </c>
      <c r="H162" s="59">
        <f t="shared" si="5"/>
        <v>0</v>
      </c>
      <c r="I162" s="60">
        <v>0</v>
      </c>
    </row>
    <row r="163" spans="1:9" x14ac:dyDescent="0.2">
      <c r="A163" s="57">
        <v>151</v>
      </c>
      <c r="B163" s="58">
        <f>PRRAS!C173</f>
        <v>162</v>
      </c>
      <c r="C163" s="58">
        <f>PRRAS!D173</f>
        <v>55130</v>
      </c>
      <c r="D163" s="58">
        <f>PRRAS!E173</f>
        <v>87271</v>
      </c>
      <c r="E163" s="58">
        <v>0</v>
      </c>
      <c r="F163" s="58">
        <v>0</v>
      </c>
      <c r="G163" s="59">
        <f t="shared" si="4"/>
        <v>37206.864000000001</v>
      </c>
      <c r="H163" s="59">
        <f t="shared" si="5"/>
        <v>0</v>
      </c>
      <c r="I163" s="60">
        <v>0</v>
      </c>
    </row>
    <row r="164" spans="1:9" x14ac:dyDescent="0.2">
      <c r="A164" s="57">
        <v>151</v>
      </c>
      <c r="B164" s="58">
        <f>PRRAS!C174</f>
        <v>163</v>
      </c>
      <c r="C164" s="58">
        <f>PRRAS!D174</f>
        <v>636102</v>
      </c>
      <c r="D164" s="58">
        <f>PRRAS!E174</f>
        <v>711942</v>
      </c>
      <c r="E164" s="58">
        <v>0</v>
      </c>
      <c r="F164" s="58">
        <v>0</v>
      </c>
      <c r="G164" s="59">
        <f t="shared" si="4"/>
        <v>335777.71799999999</v>
      </c>
      <c r="H164" s="59">
        <f t="shared" si="5"/>
        <v>0</v>
      </c>
      <c r="I164" s="60">
        <v>0</v>
      </c>
    </row>
    <row r="165" spans="1:9" x14ac:dyDescent="0.2">
      <c r="A165" s="57">
        <v>151</v>
      </c>
      <c r="B165" s="58">
        <f>PRRAS!C175</f>
        <v>164</v>
      </c>
      <c r="C165" s="58">
        <f>PRRAS!D175</f>
        <v>55451</v>
      </c>
      <c r="D165" s="58">
        <f>PRRAS!E175</f>
        <v>101017</v>
      </c>
      <c r="E165" s="58">
        <v>0</v>
      </c>
      <c r="F165" s="58">
        <v>0</v>
      </c>
      <c r="G165" s="59">
        <f t="shared" si="4"/>
        <v>42227.54</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3031317</v>
      </c>
      <c r="D167" s="58">
        <f>PRRAS!E177</f>
        <v>2962730</v>
      </c>
      <c r="E167" s="58">
        <v>0</v>
      </c>
      <c r="F167" s="58">
        <v>0</v>
      </c>
      <c r="G167" s="59">
        <f t="shared" si="4"/>
        <v>1486824.9820000001</v>
      </c>
      <c r="H167" s="59">
        <f t="shared" si="5"/>
        <v>0</v>
      </c>
      <c r="I167" s="60">
        <v>0</v>
      </c>
    </row>
    <row r="168" spans="1:9" x14ac:dyDescent="0.2">
      <c r="A168" s="57">
        <v>151</v>
      </c>
      <c r="B168" s="58">
        <f>PRRAS!C178</f>
        <v>167</v>
      </c>
      <c r="C168" s="58">
        <f>PRRAS!D178</f>
        <v>346505</v>
      </c>
      <c r="D168" s="58">
        <f>PRRAS!E178</f>
        <v>342856</v>
      </c>
      <c r="E168" s="58">
        <v>0</v>
      </c>
      <c r="F168" s="58">
        <v>0</v>
      </c>
      <c r="G168" s="59">
        <f t="shared" si="4"/>
        <v>172380.239</v>
      </c>
      <c r="H168" s="59">
        <f t="shared" si="5"/>
        <v>0</v>
      </c>
      <c r="I168" s="60">
        <v>0</v>
      </c>
    </row>
    <row r="169" spans="1:9" x14ac:dyDescent="0.2">
      <c r="A169" s="57">
        <v>151</v>
      </c>
      <c r="B169" s="58">
        <f>PRRAS!C179</f>
        <v>168</v>
      </c>
      <c r="C169" s="58">
        <f>PRRAS!D179</f>
        <v>1529926</v>
      </c>
      <c r="D169" s="58">
        <f>PRRAS!E179</f>
        <v>1447988</v>
      </c>
      <c r="E169" s="58">
        <v>0</v>
      </c>
      <c r="F169" s="58">
        <v>0</v>
      </c>
      <c r="G169" s="59">
        <f t="shared" si="4"/>
        <v>743551.53600000008</v>
      </c>
      <c r="H169" s="59">
        <f t="shared" si="5"/>
        <v>0</v>
      </c>
      <c r="I169" s="60">
        <v>0</v>
      </c>
    </row>
    <row r="170" spans="1:9" x14ac:dyDescent="0.2">
      <c r="A170" s="57">
        <v>151</v>
      </c>
      <c r="B170" s="58">
        <f>PRRAS!C180</f>
        <v>169</v>
      </c>
      <c r="C170" s="58">
        <f>PRRAS!D180</f>
        <v>1004554</v>
      </c>
      <c r="D170" s="58">
        <f>PRRAS!E180</f>
        <v>958715</v>
      </c>
      <c r="E170" s="58">
        <v>0</v>
      </c>
      <c r="F170" s="58">
        <v>0</v>
      </c>
      <c r="G170" s="59">
        <f t="shared" si="4"/>
        <v>493815.29600000003</v>
      </c>
      <c r="H170" s="59">
        <f t="shared" si="5"/>
        <v>0</v>
      </c>
      <c r="I170" s="60">
        <v>0</v>
      </c>
    </row>
    <row r="171" spans="1:9" x14ac:dyDescent="0.2">
      <c r="A171" s="57">
        <v>151</v>
      </c>
      <c r="B171" s="58">
        <f>PRRAS!C181</f>
        <v>170</v>
      </c>
      <c r="C171" s="58">
        <f>PRRAS!D181</f>
        <v>41261</v>
      </c>
      <c r="D171" s="58">
        <f>PRRAS!E181</f>
        <v>37710</v>
      </c>
      <c r="E171" s="58">
        <v>0</v>
      </c>
      <c r="F171" s="58">
        <v>0</v>
      </c>
      <c r="G171" s="59">
        <f t="shared" si="4"/>
        <v>19835.77</v>
      </c>
      <c r="H171" s="59">
        <f t="shared" si="5"/>
        <v>0</v>
      </c>
      <c r="I171" s="60">
        <v>0</v>
      </c>
    </row>
    <row r="172" spans="1:9" x14ac:dyDescent="0.2">
      <c r="A172" s="57">
        <v>151</v>
      </c>
      <c r="B172" s="58">
        <f>PRRAS!C182</f>
        <v>171</v>
      </c>
      <c r="C172" s="58">
        <f>PRRAS!D182</f>
        <v>54701</v>
      </c>
      <c r="D172" s="58">
        <f>PRRAS!E182</f>
        <v>52956</v>
      </c>
      <c r="E172" s="58">
        <v>0</v>
      </c>
      <c r="F172" s="58">
        <v>0</v>
      </c>
      <c r="G172" s="59">
        <f t="shared" si="4"/>
        <v>27464.823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54370</v>
      </c>
      <c r="D174" s="58">
        <f>PRRAS!E184</f>
        <v>122505</v>
      </c>
      <c r="E174" s="58">
        <v>0</v>
      </c>
      <c r="F174" s="58">
        <v>0</v>
      </c>
      <c r="G174" s="59">
        <f t="shared" si="4"/>
        <v>51792.74</v>
      </c>
      <c r="H174" s="59">
        <f t="shared" si="5"/>
        <v>0</v>
      </c>
      <c r="I174" s="60">
        <v>0</v>
      </c>
    </row>
    <row r="175" spans="1:9" x14ac:dyDescent="0.2">
      <c r="A175" s="57">
        <v>151</v>
      </c>
      <c r="B175" s="58">
        <f>PRRAS!C185</f>
        <v>174</v>
      </c>
      <c r="C175" s="58">
        <f>PRRAS!D185</f>
        <v>4546234</v>
      </c>
      <c r="D175" s="58">
        <f>PRRAS!E185</f>
        <v>4552100</v>
      </c>
      <c r="E175" s="58">
        <v>0</v>
      </c>
      <c r="F175" s="58">
        <v>0</v>
      </c>
      <c r="G175" s="59">
        <f t="shared" si="4"/>
        <v>2375175.5159999998</v>
      </c>
      <c r="H175" s="59">
        <f t="shared" si="5"/>
        <v>0</v>
      </c>
      <c r="I175" s="60">
        <v>0</v>
      </c>
    </row>
    <row r="176" spans="1:9" x14ac:dyDescent="0.2">
      <c r="A176" s="57">
        <v>151</v>
      </c>
      <c r="B176" s="58">
        <f>PRRAS!C186</f>
        <v>175</v>
      </c>
      <c r="C176" s="58">
        <f>PRRAS!D186</f>
        <v>224012</v>
      </c>
      <c r="D176" s="58">
        <f>PRRAS!E186</f>
        <v>219737</v>
      </c>
      <c r="E176" s="58">
        <v>0</v>
      </c>
      <c r="F176" s="58">
        <v>0</v>
      </c>
      <c r="G176" s="59">
        <f t="shared" si="4"/>
        <v>116110.04999999999</v>
      </c>
      <c r="H176" s="59">
        <f t="shared" si="5"/>
        <v>0</v>
      </c>
      <c r="I176" s="60">
        <v>0</v>
      </c>
    </row>
    <row r="177" spans="1:9" x14ac:dyDescent="0.2">
      <c r="A177" s="57">
        <v>151</v>
      </c>
      <c r="B177" s="58">
        <f>PRRAS!C187</f>
        <v>176</v>
      </c>
      <c r="C177" s="58">
        <f>PRRAS!D187</f>
        <v>918421</v>
      </c>
      <c r="D177" s="58">
        <f>PRRAS!E187</f>
        <v>978483</v>
      </c>
      <c r="E177" s="58">
        <v>0</v>
      </c>
      <c r="F177" s="58">
        <v>0</v>
      </c>
      <c r="G177" s="59">
        <f t="shared" si="4"/>
        <v>506068.11199999996</v>
      </c>
      <c r="H177" s="59">
        <f t="shared" si="5"/>
        <v>0</v>
      </c>
      <c r="I177" s="60">
        <v>0</v>
      </c>
    </row>
    <row r="178" spans="1:9" x14ac:dyDescent="0.2">
      <c r="A178" s="57">
        <v>151</v>
      </c>
      <c r="B178" s="58">
        <f>PRRAS!C188</f>
        <v>177</v>
      </c>
      <c r="C178" s="58">
        <f>PRRAS!D188</f>
        <v>51132</v>
      </c>
      <c r="D178" s="58">
        <f>PRRAS!E188</f>
        <v>95986</v>
      </c>
      <c r="E178" s="58">
        <v>0</v>
      </c>
      <c r="F178" s="58">
        <v>0</v>
      </c>
      <c r="G178" s="59">
        <f t="shared" si="4"/>
        <v>43029.407999999996</v>
      </c>
      <c r="H178" s="59">
        <f t="shared" si="5"/>
        <v>0</v>
      </c>
      <c r="I178" s="60">
        <v>0</v>
      </c>
    </row>
    <row r="179" spans="1:9" x14ac:dyDescent="0.2">
      <c r="A179" s="57">
        <v>151</v>
      </c>
      <c r="B179" s="58">
        <f>PRRAS!C189</f>
        <v>178</v>
      </c>
      <c r="C179" s="58">
        <f>PRRAS!D189</f>
        <v>528476</v>
      </c>
      <c r="D179" s="58">
        <f>PRRAS!E189</f>
        <v>516718</v>
      </c>
      <c r="E179" s="58">
        <v>0</v>
      </c>
      <c r="F179" s="58">
        <v>0</v>
      </c>
      <c r="G179" s="59">
        <f t="shared" si="4"/>
        <v>278020.33600000001</v>
      </c>
      <c r="H179" s="59">
        <f t="shared" si="5"/>
        <v>0</v>
      </c>
      <c r="I179" s="60">
        <v>0</v>
      </c>
    </row>
    <row r="180" spans="1:9" x14ac:dyDescent="0.2">
      <c r="A180" s="57">
        <v>151</v>
      </c>
      <c r="B180" s="58">
        <f>PRRAS!C190</f>
        <v>179</v>
      </c>
      <c r="C180" s="58">
        <f>PRRAS!D190</f>
        <v>17170</v>
      </c>
      <c r="D180" s="58">
        <f>PRRAS!E190</f>
        <v>16882</v>
      </c>
      <c r="E180" s="58">
        <v>0</v>
      </c>
      <c r="F180" s="58">
        <v>0</v>
      </c>
      <c r="G180" s="59">
        <f t="shared" si="4"/>
        <v>9117.1859999999997</v>
      </c>
      <c r="H180" s="59">
        <f t="shared" si="5"/>
        <v>0</v>
      </c>
      <c r="I180" s="60">
        <v>0</v>
      </c>
    </row>
    <row r="181" spans="1:9" x14ac:dyDescent="0.2">
      <c r="A181" s="57">
        <v>151</v>
      </c>
      <c r="B181" s="58">
        <f>PRRAS!C191</f>
        <v>180</v>
      </c>
      <c r="C181" s="58">
        <f>PRRAS!D191</f>
        <v>941408</v>
      </c>
      <c r="D181" s="58">
        <f>PRRAS!E191</f>
        <v>881263</v>
      </c>
      <c r="E181" s="58">
        <v>0</v>
      </c>
      <c r="F181" s="58">
        <v>0</v>
      </c>
      <c r="G181" s="59">
        <f t="shared" si="4"/>
        <v>486708.12</v>
      </c>
      <c r="H181" s="59">
        <f t="shared" si="5"/>
        <v>0</v>
      </c>
      <c r="I181" s="60">
        <v>0</v>
      </c>
    </row>
    <row r="182" spans="1:9" x14ac:dyDescent="0.2">
      <c r="A182" s="57">
        <v>151</v>
      </c>
      <c r="B182" s="58">
        <f>PRRAS!C192</f>
        <v>181</v>
      </c>
      <c r="C182" s="58">
        <f>PRRAS!D192</f>
        <v>964802</v>
      </c>
      <c r="D182" s="58">
        <f>PRRAS!E192</f>
        <v>832290</v>
      </c>
      <c r="E182" s="58">
        <v>0</v>
      </c>
      <c r="F182" s="58">
        <v>0</v>
      </c>
      <c r="G182" s="59">
        <f t="shared" si="4"/>
        <v>475918.14199999999</v>
      </c>
      <c r="H182" s="59">
        <f t="shared" si="5"/>
        <v>0</v>
      </c>
      <c r="I182" s="60">
        <v>0</v>
      </c>
    </row>
    <row r="183" spans="1:9" x14ac:dyDescent="0.2">
      <c r="A183" s="57">
        <v>151</v>
      </c>
      <c r="B183" s="58">
        <f>PRRAS!C193</f>
        <v>182</v>
      </c>
      <c r="C183" s="58">
        <f>PRRAS!D193</f>
        <v>332885</v>
      </c>
      <c r="D183" s="58">
        <f>PRRAS!E193</f>
        <v>313785</v>
      </c>
      <c r="E183" s="58">
        <v>0</v>
      </c>
      <c r="F183" s="58">
        <v>0</v>
      </c>
      <c r="G183" s="59">
        <f t="shared" si="4"/>
        <v>174802.81</v>
      </c>
      <c r="H183" s="59">
        <f t="shared" si="5"/>
        <v>0</v>
      </c>
      <c r="I183" s="60">
        <v>0</v>
      </c>
    </row>
    <row r="184" spans="1:9" x14ac:dyDescent="0.2">
      <c r="A184" s="57">
        <v>151</v>
      </c>
      <c r="B184" s="58">
        <f>PRRAS!C194</f>
        <v>183</v>
      </c>
      <c r="C184" s="58">
        <f>PRRAS!D194</f>
        <v>567928</v>
      </c>
      <c r="D184" s="58">
        <f>PRRAS!E194</f>
        <v>696956</v>
      </c>
      <c r="E184" s="58">
        <v>0</v>
      </c>
      <c r="F184" s="58">
        <v>0</v>
      </c>
      <c r="G184" s="59">
        <f t="shared" si="4"/>
        <v>359016.72</v>
      </c>
      <c r="H184" s="59">
        <f t="shared" si="5"/>
        <v>0</v>
      </c>
      <c r="I184" s="60">
        <v>0</v>
      </c>
    </row>
    <row r="185" spans="1:9" x14ac:dyDescent="0.2">
      <c r="A185" s="57">
        <v>151</v>
      </c>
      <c r="B185" s="58">
        <f>PRRAS!C195</f>
        <v>184</v>
      </c>
      <c r="C185" s="58">
        <f>PRRAS!D195</f>
        <v>409</v>
      </c>
      <c r="D185" s="58">
        <f>PRRAS!E195</f>
        <v>0</v>
      </c>
      <c r="E185" s="58">
        <v>0</v>
      </c>
      <c r="F185" s="58">
        <v>0</v>
      </c>
      <c r="G185" s="59">
        <f t="shared" si="4"/>
        <v>75.256</v>
      </c>
      <c r="H185" s="59">
        <f t="shared" si="5"/>
        <v>0</v>
      </c>
      <c r="I185" s="60">
        <v>0</v>
      </c>
    </row>
    <row r="186" spans="1:9" x14ac:dyDescent="0.2">
      <c r="A186" s="57">
        <v>151</v>
      </c>
      <c r="B186" s="58">
        <f>PRRAS!C196</f>
        <v>185</v>
      </c>
      <c r="C186" s="58">
        <f>PRRAS!D196</f>
        <v>384666</v>
      </c>
      <c r="D186" s="58">
        <f>PRRAS!E196</f>
        <v>343647</v>
      </c>
      <c r="E186" s="58">
        <v>0</v>
      </c>
      <c r="F186" s="58">
        <v>0</v>
      </c>
      <c r="G186" s="59">
        <f t="shared" si="4"/>
        <v>198312.6</v>
      </c>
      <c r="H186" s="59">
        <f t="shared" si="5"/>
        <v>0</v>
      </c>
      <c r="I186" s="60">
        <v>0</v>
      </c>
    </row>
    <row r="187" spans="1:9" x14ac:dyDescent="0.2">
      <c r="A187" s="57">
        <v>151</v>
      </c>
      <c r="B187" s="58">
        <f>PRRAS!C197</f>
        <v>186</v>
      </c>
      <c r="C187" s="58">
        <f>PRRAS!D197</f>
        <v>60515</v>
      </c>
      <c r="D187" s="58">
        <f>PRRAS!E197</f>
        <v>70424</v>
      </c>
      <c r="E187" s="58">
        <v>0</v>
      </c>
      <c r="F187" s="58">
        <v>0</v>
      </c>
      <c r="G187" s="59">
        <f t="shared" si="4"/>
        <v>37453.517999999996</v>
      </c>
      <c r="H187" s="59">
        <f t="shared" si="5"/>
        <v>0</v>
      </c>
      <c r="I187" s="60">
        <v>0</v>
      </c>
    </row>
    <row r="188" spans="1:9" x14ac:dyDescent="0.2">
      <c r="A188" s="57">
        <v>151</v>
      </c>
      <c r="B188" s="58">
        <f>PRRAS!C198</f>
        <v>187</v>
      </c>
      <c r="C188" s="58">
        <f>PRRAS!D198</f>
        <v>191827</v>
      </c>
      <c r="D188" s="58">
        <f>PRRAS!E198</f>
        <v>138502</v>
      </c>
      <c r="E188" s="58">
        <v>0</v>
      </c>
      <c r="F188" s="58">
        <v>0</v>
      </c>
      <c r="G188" s="59">
        <f t="shared" si="4"/>
        <v>87671.396999999997</v>
      </c>
      <c r="H188" s="59">
        <f t="shared" si="5"/>
        <v>0</v>
      </c>
      <c r="I188" s="60">
        <v>0</v>
      </c>
    </row>
    <row r="189" spans="1:9" x14ac:dyDescent="0.2">
      <c r="A189" s="57">
        <v>151</v>
      </c>
      <c r="B189" s="58">
        <f>PRRAS!C199</f>
        <v>188</v>
      </c>
      <c r="C189" s="58">
        <f>PRRAS!D199</f>
        <v>11208</v>
      </c>
      <c r="D189" s="58">
        <f>PRRAS!E199</f>
        <v>18843</v>
      </c>
      <c r="E189" s="58">
        <v>0</v>
      </c>
      <c r="F189" s="58">
        <v>0</v>
      </c>
      <c r="G189" s="59">
        <f t="shared" si="4"/>
        <v>9192.0720000000001</v>
      </c>
      <c r="H189" s="59">
        <f t="shared" si="5"/>
        <v>0</v>
      </c>
      <c r="I189" s="60">
        <v>0</v>
      </c>
    </row>
    <row r="190" spans="1:9" x14ac:dyDescent="0.2">
      <c r="A190" s="57">
        <v>151</v>
      </c>
      <c r="B190" s="58">
        <f>PRRAS!C200</f>
        <v>189</v>
      </c>
      <c r="C190" s="58">
        <f>PRRAS!D200</f>
        <v>2820</v>
      </c>
      <c r="D190" s="58">
        <f>PRRAS!E200</f>
        <v>3000</v>
      </c>
      <c r="E190" s="58">
        <v>0</v>
      </c>
      <c r="F190" s="58">
        <v>0</v>
      </c>
      <c r="G190" s="59">
        <f t="shared" si="4"/>
        <v>1666.98</v>
      </c>
      <c r="H190" s="59">
        <f t="shared" si="5"/>
        <v>0</v>
      </c>
      <c r="I190" s="60">
        <v>0</v>
      </c>
    </row>
    <row r="191" spans="1:9" x14ac:dyDescent="0.2">
      <c r="A191" s="57">
        <v>151</v>
      </c>
      <c r="B191" s="58">
        <f>PRRAS!C201</f>
        <v>190</v>
      </c>
      <c r="C191" s="58">
        <f>PRRAS!D201</f>
        <v>89641</v>
      </c>
      <c r="D191" s="58">
        <f>PRRAS!E201</f>
        <v>87905</v>
      </c>
      <c r="E191" s="58">
        <v>0</v>
      </c>
      <c r="F191" s="58">
        <v>0</v>
      </c>
      <c r="G191" s="59">
        <f t="shared" si="4"/>
        <v>50435.69</v>
      </c>
      <c r="H191" s="59">
        <f t="shared" si="5"/>
        <v>0</v>
      </c>
      <c r="I191" s="60">
        <v>0</v>
      </c>
    </row>
    <row r="192" spans="1:9" x14ac:dyDescent="0.2">
      <c r="A192" s="57">
        <v>151</v>
      </c>
      <c r="B192" s="58">
        <f>PRRAS!C202</f>
        <v>191</v>
      </c>
      <c r="C192" s="58">
        <f>PRRAS!D202</f>
        <v>27988</v>
      </c>
      <c r="D192" s="58">
        <f>PRRAS!E202</f>
        <v>15625</v>
      </c>
      <c r="E192" s="58">
        <v>0</v>
      </c>
      <c r="F192" s="58">
        <v>0</v>
      </c>
      <c r="G192" s="59">
        <f t="shared" si="4"/>
        <v>11314.458000000001</v>
      </c>
      <c r="H192" s="59">
        <f t="shared" si="5"/>
        <v>0</v>
      </c>
      <c r="I192" s="60">
        <v>0</v>
      </c>
    </row>
    <row r="193" spans="1:9" x14ac:dyDescent="0.2">
      <c r="A193" s="57">
        <v>151</v>
      </c>
      <c r="B193" s="58">
        <f>PRRAS!C203</f>
        <v>192</v>
      </c>
      <c r="C193" s="58">
        <f>PRRAS!D203</f>
        <v>667</v>
      </c>
      <c r="D193" s="58">
        <f>PRRAS!E203</f>
        <v>9348</v>
      </c>
      <c r="E193" s="58">
        <v>0</v>
      </c>
      <c r="F193" s="58">
        <v>0</v>
      </c>
      <c r="G193" s="59">
        <f t="shared" si="4"/>
        <v>3717.6959999999999</v>
      </c>
      <c r="H193" s="59">
        <f t="shared" si="5"/>
        <v>0</v>
      </c>
      <c r="I193" s="60">
        <v>0</v>
      </c>
    </row>
    <row r="194" spans="1:9" x14ac:dyDescent="0.2">
      <c r="A194" s="57">
        <v>151</v>
      </c>
      <c r="B194" s="58">
        <f>PRRAS!C204</f>
        <v>193</v>
      </c>
      <c r="C194" s="58">
        <f>PRRAS!D204</f>
        <v>89538</v>
      </c>
      <c r="D194" s="58">
        <f>PRRAS!E204</f>
        <v>43679</v>
      </c>
      <c r="E194" s="58">
        <v>0</v>
      </c>
      <c r="F194" s="58">
        <v>0</v>
      </c>
      <c r="G194" s="59">
        <f t="shared" ref="G194:G257" si="6">(B194/1000)*(C194*1+D194*2)</f>
        <v>34140.928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89538</v>
      </c>
      <c r="D208" s="58">
        <f>PRRAS!E218</f>
        <v>43679</v>
      </c>
      <c r="E208" s="58">
        <v>0</v>
      </c>
      <c r="F208" s="58">
        <v>0</v>
      </c>
      <c r="G208" s="59">
        <f t="shared" si="6"/>
        <v>36617.472000000002</v>
      </c>
      <c r="H208" s="59">
        <f t="shared" si="7"/>
        <v>0</v>
      </c>
      <c r="I208" s="60">
        <v>0</v>
      </c>
    </row>
    <row r="209" spans="1:9" x14ac:dyDescent="0.2">
      <c r="A209" s="57">
        <v>151</v>
      </c>
      <c r="B209" s="58">
        <f>PRRAS!C219</f>
        <v>208</v>
      </c>
      <c r="C209" s="58">
        <f>PRRAS!D219</f>
        <v>36507</v>
      </c>
      <c r="D209" s="58">
        <f>PRRAS!E219</f>
        <v>39016</v>
      </c>
      <c r="E209" s="58">
        <v>0</v>
      </c>
      <c r="F209" s="58">
        <v>0</v>
      </c>
      <c r="G209" s="59">
        <f t="shared" si="6"/>
        <v>23824.111999999997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53031</v>
      </c>
      <c r="D211" s="58">
        <f>PRRAS!E221</f>
        <v>4663</v>
      </c>
      <c r="E211" s="58">
        <v>0</v>
      </c>
      <c r="F211" s="58">
        <v>0</v>
      </c>
      <c r="G211" s="59">
        <f t="shared" si="6"/>
        <v>13094.97</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17266</v>
      </c>
      <c r="D247" s="58">
        <f>PRRAS!E257</f>
        <v>49800</v>
      </c>
      <c r="E247" s="58">
        <v>0</v>
      </c>
      <c r="F247" s="58">
        <v>0</v>
      </c>
      <c r="G247" s="59">
        <f t="shared" si="6"/>
        <v>28749.036</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17266</v>
      </c>
      <c r="D254" s="58">
        <f>PRRAS!E264</f>
        <v>49800</v>
      </c>
      <c r="E254" s="58">
        <v>0</v>
      </c>
      <c r="F254" s="58">
        <v>0</v>
      </c>
      <c r="G254" s="59">
        <f t="shared" si="6"/>
        <v>29567.098000000002</v>
      </c>
      <c r="H254" s="59">
        <f t="shared" si="7"/>
        <v>0</v>
      </c>
      <c r="I254" s="60">
        <v>0</v>
      </c>
    </row>
    <row r="255" spans="1:9" x14ac:dyDescent="0.2">
      <c r="A255" s="57">
        <v>151</v>
      </c>
      <c r="B255" s="58">
        <f>PRRAS!C265</f>
        <v>254</v>
      </c>
      <c r="C255" s="58">
        <f>PRRAS!D265</f>
        <v>17266</v>
      </c>
      <c r="D255" s="58">
        <f>PRRAS!E265</f>
        <v>49800</v>
      </c>
      <c r="E255" s="58">
        <v>0</v>
      </c>
      <c r="F255" s="58">
        <v>0</v>
      </c>
      <c r="G255" s="59">
        <f t="shared" si="6"/>
        <v>29683.964</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241324</v>
      </c>
      <c r="D258" s="58">
        <f>PRRAS!E268</f>
        <v>7725</v>
      </c>
      <c r="E258" s="58">
        <v>0</v>
      </c>
      <c r="F258" s="58">
        <v>0</v>
      </c>
      <c r="G258" s="59">
        <f t="shared" ref="G258:G321" si="8">(B258/1000)*(C258*1+D258*2)</f>
        <v>65990.918000000005</v>
      </c>
      <c r="H258" s="59">
        <f t="shared" ref="H258:H321" si="9">ABS(C258-ROUND(C258,0))+ABS(D258-ROUND(D258,0))</f>
        <v>0</v>
      </c>
      <c r="I258" s="60">
        <v>0</v>
      </c>
    </row>
    <row r="259" spans="1:9" x14ac:dyDescent="0.2">
      <c r="A259" s="57">
        <v>151</v>
      </c>
      <c r="B259" s="58">
        <f>PRRAS!C269</f>
        <v>258</v>
      </c>
      <c r="C259" s="58">
        <f>PRRAS!D269</f>
        <v>2000</v>
      </c>
      <c r="D259" s="58">
        <f>PRRAS!E269</f>
        <v>2000</v>
      </c>
      <c r="E259" s="58">
        <v>0</v>
      </c>
      <c r="F259" s="58">
        <v>0</v>
      </c>
      <c r="G259" s="59">
        <f t="shared" si="8"/>
        <v>1548</v>
      </c>
      <c r="H259" s="59">
        <f t="shared" si="9"/>
        <v>0</v>
      </c>
      <c r="I259" s="60">
        <v>0</v>
      </c>
    </row>
    <row r="260" spans="1:9" x14ac:dyDescent="0.2">
      <c r="A260" s="57">
        <v>151</v>
      </c>
      <c r="B260" s="58">
        <f>PRRAS!C270</f>
        <v>259</v>
      </c>
      <c r="C260" s="58">
        <f>PRRAS!D270</f>
        <v>2000</v>
      </c>
      <c r="D260" s="58">
        <f>PRRAS!E270</f>
        <v>2000</v>
      </c>
      <c r="E260" s="58">
        <v>0</v>
      </c>
      <c r="F260" s="58">
        <v>0</v>
      </c>
      <c r="G260" s="59">
        <f t="shared" si="8"/>
        <v>1554</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239324</v>
      </c>
      <c r="D267" s="58">
        <f>PRRAS!E277</f>
        <v>5725</v>
      </c>
      <c r="E267" s="58">
        <v>0</v>
      </c>
      <c r="F267" s="58">
        <v>0</v>
      </c>
      <c r="G267" s="59">
        <f t="shared" si="8"/>
        <v>66705.884000000005</v>
      </c>
      <c r="H267" s="59">
        <f t="shared" si="9"/>
        <v>0</v>
      </c>
      <c r="I267" s="60">
        <v>0</v>
      </c>
    </row>
    <row r="268" spans="1:9" x14ac:dyDescent="0.2">
      <c r="A268" s="57">
        <v>151</v>
      </c>
      <c r="B268" s="58">
        <f>PRRAS!C278</f>
        <v>267</v>
      </c>
      <c r="C268" s="58">
        <f>PRRAS!D278</f>
        <v>232866</v>
      </c>
      <c r="D268" s="58">
        <f>PRRAS!E278</f>
        <v>0</v>
      </c>
      <c r="E268" s="58">
        <v>0</v>
      </c>
      <c r="F268" s="58">
        <v>0</v>
      </c>
      <c r="G268" s="59">
        <f t="shared" si="8"/>
        <v>62175.222000000002</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6458</v>
      </c>
      <c r="D271" s="58">
        <f>PRRAS!E281</f>
        <v>5725</v>
      </c>
      <c r="E271" s="58">
        <v>0</v>
      </c>
      <c r="F271" s="58">
        <v>0</v>
      </c>
      <c r="G271" s="59">
        <f t="shared" si="8"/>
        <v>4835.1600000000008</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26950038</v>
      </c>
      <c r="D282" s="58">
        <f>PRRAS!E292</f>
        <v>27123366</v>
      </c>
      <c r="E282" s="58">
        <v>0</v>
      </c>
      <c r="F282" s="58">
        <v>0</v>
      </c>
      <c r="G282" s="59">
        <f t="shared" si="8"/>
        <v>22816292.370000001</v>
      </c>
      <c r="H282" s="59">
        <f t="shared" si="9"/>
        <v>0</v>
      </c>
      <c r="I282" s="60">
        <v>0</v>
      </c>
    </row>
    <row r="283" spans="1:9" x14ac:dyDescent="0.2">
      <c r="A283" s="57">
        <v>151</v>
      </c>
      <c r="B283" s="58">
        <f>PRRAS!C293</f>
        <v>282</v>
      </c>
      <c r="C283" s="58">
        <f>PRRAS!D293</f>
        <v>3916980</v>
      </c>
      <c r="D283" s="58">
        <f>PRRAS!E293</f>
        <v>2487392</v>
      </c>
      <c r="E283" s="58">
        <v>0</v>
      </c>
      <c r="F283" s="58">
        <v>0</v>
      </c>
      <c r="G283" s="59">
        <f t="shared" si="8"/>
        <v>2507477.4479999999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8850215</v>
      </c>
      <c r="D285" s="58">
        <f>PRRAS!E295</f>
        <v>5281607</v>
      </c>
      <c r="E285" s="58">
        <v>0</v>
      </c>
      <c r="F285" s="58">
        <v>0</v>
      </c>
      <c r="G285" s="59">
        <f t="shared" si="8"/>
        <v>5513413.8359999992</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2569214</v>
      </c>
      <c r="D287" s="58">
        <f>PRRAS!E297</f>
        <v>2819631</v>
      </c>
      <c r="E287" s="58">
        <v>0</v>
      </c>
      <c r="F287" s="58">
        <v>0</v>
      </c>
      <c r="G287" s="59">
        <f t="shared" si="8"/>
        <v>2347624.1359999999</v>
      </c>
      <c r="H287" s="59">
        <f t="shared" si="9"/>
        <v>0</v>
      </c>
      <c r="I287" s="60">
        <v>0</v>
      </c>
    </row>
    <row r="288" spans="1:9" x14ac:dyDescent="0.2">
      <c r="A288" s="57">
        <v>151</v>
      </c>
      <c r="B288" s="58">
        <f>PRRAS!C298</f>
        <v>287</v>
      </c>
      <c r="C288" s="58">
        <f>PRRAS!D298</f>
        <v>221378</v>
      </c>
      <c r="D288" s="58">
        <f>PRRAS!E298</f>
        <v>37156</v>
      </c>
      <c r="E288" s="58">
        <v>0</v>
      </c>
      <c r="F288" s="58">
        <v>0</v>
      </c>
      <c r="G288" s="59">
        <f t="shared" si="8"/>
        <v>84863.03</v>
      </c>
      <c r="H288" s="59">
        <f t="shared" si="9"/>
        <v>0</v>
      </c>
      <c r="I288" s="60">
        <v>0</v>
      </c>
    </row>
    <row r="289" spans="1:9" x14ac:dyDescent="0.2">
      <c r="A289" s="57">
        <v>151</v>
      </c>
      <c r="B289" s="58">
        <f>PRRAS!C299</f>
        <v>288</v>
      </c>
      <c r="C289" s="58">
        <f>PRRAS!D299</f>
        <v>1907798</v>
      </c>
      <c r="D289" s="58">
        <f>PRRAS!E299</f>
        <v>2450131</v>
      </c>
      <c r="E289" s="58">
        <v>0</v>
      </c>
      <c r="F289" s="58">
        <v>0</v>
      </c>
      <c r="G289" s="59">
        <f t="shared" si="8"/>
        <v>1960721.2799999998</v>
      </c>
      <c r="H289" s="59">
        <f t="shared" si="9"/>
        <v>0</v>
      </c>
      <c r="I289" s="60">
        <v>0</v>
      </c>
    </row>
    <row r="290" spans="1:9" x14ac:dyDescent="0.2">
      <c r="A290" s="57">
        <v>151</v>
      </c>
      <c r="B290" s="58">
        <f>PRRAS!C301</f>
        <v>289</v>
      </c>
      <c r="C290" s="58">
        <f>PRRAS!D301</f>
        <v>242045</v>
      </c>
      <c r="D290" s="58">
        <f>PRRAS!E301</f>
        <v>24499</v>
      </c>
      <c r="E290" s="58">
        <v>0</v>
      </c>
      <c r="F290" s="58">
        <v>0</v>
      </c>
      <c r="G290" s="59">
        <f t="shared" si="8"/>
        <v>84111.426999999996</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242045</v>
      </c>
      <c r="D303" s="58">
        <f>PRRAS!E314</f>
        <v>24499</v>
      </c>
      <c r="E303" s="58">
        <v>0</v>
      </c>
      <c r="F303" s="58">
        <v>0</v>
      </c>
      <c r="G303" s="59">
        <f t="shared" si="8"/>
        <v>87894.986000000004</v>
      </c>
      <c r="H303" s="59">
        <f t="shared" si="9"/>
        <v>0</v>
      </c>
      <c r="I303" s="60">
        <v>0</v>
      </c>
    </row>
    <row r="304" spans="1:9" x14ac:dyDescent="0.2">
      <c r="A304" s="57">
        <v>151</v>
      </c>
      <c r="B304" s="58">
        <f>PRRAS!C315</f>
        <v>303</v>
      </c>
      <c r="C304" s="58">
        <f>PRRAS!D315</f>
        <v>33745</v>
      </c>
      <c r="D304" s="58">
        <f>PRRAS!E315</f>
        <v>22499</v>
      </c>
      <c r="E304" s="58">
        <v>0</v>
      </c>
      <c r="F304" s="58">
        <v>0</v>
      </c>
      <c r="G304" s="59">
        <f t="shared" si="8"/>
        <v>23859.129000000001</v>
      </c>
      <c r="H304" s="59">
        <f t="shared" si="9"/>
        <v>0</v>
      </c>
      <c r="I304" s="60">
        <v>0</v>
      </c>
    </row>
    <row r="305" spans="1:9" x14ac:dyDescent="0.2">
      <c r="A305" s="57">
        <v>151</v>
      </c>
      <c r="B305" s="58">
        <f>PRRAS!C316</f>
        <v>304</v>
      </c>
      <c r="C305" s="58">
        <f>PRRAS!D316</f>
        <v>33745</v>
      </c>
      <c r="D305" s="58">
        <f>PRRAS!E316</f>
        <v>22499</v>
      </c>
      <c r="E305" s="58">
        <v>0</v>
      </c>
      <c r="F305" s="58">
        <v>0</v>
      </c>
      <c r="G305" s="59">
        <f t="shared" si="8"/>
        <v>23937.871999999999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208300</v>
      </c>
      <c r="D318" s="58">
        <f>PRRAS!E329</f>
        <v>2000</v>
      </c>
      <c r="E318" s="58">
        <v>0</v>
      </c>
      <c r="F318" s="58">
        <v>0</v>
      </c>
      <c r="G318" s="59">
        <f t="shared" si="8"/>
        <v>67299.100000000006</v>
      </c>
      <c r="H318" s="59">
        <f t="shared" si="9"/>
        <v>0</v>
      </c>
      <c r="I318" s="60">
        <v>0</v>
      </c>
    </row>
    <row r="319" spans="1:9" x14ac:dyDescent="0.2">
      <c r="A319" s="57">
        <v>151</v>
      </c>
      <c r="B319" s="58">
        <f>PRRAS!C330</f>
        <v>318</v>
      </c>
      <c r="C319" s="58">
        <f>PRRAS!D330</f>
        <v>208300</v>
      </c>
      <c r="D319" s="58">
        <f>PRRAS!E330</f>
        <v>2000</v>
      </c>
      <c r="E319" s="58">
        <v>0</v>
      </c>
      <c r="F319" s="58">
        <v>0</v>
      </c>
      <c r="G319" s="59">
        <f t="shared" si="8"/>
        <v>67511.399999999994</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3638136</v>
      </c>
      <c r="D342" s="58">
        <f>PRRAS!E353</f>
        <v>1834840</v>
      </c>
      <c r="E342" s="58">
        <v>0</v>
      </c>
      <c r="F342" s="58">
        <v>0</v>
      </c>
      <c r="G342" s="59">
        <f t="shared" si="10"/>
        <v>2491965.2560000001</v>
      </c>
      <c r="H342" s="59">
        <f t="shared" si="11"/>
        <v>0</v>
      </c>
      <c r="I342" s="60">
        <v>0</v>
      </c>
    </row>
    <row r="343" spans="1:9" x14ac:dyDescent="0.2">
      <c r="A343" s="57">
        <v>151</v>
      </c>
      <c r="B343" s="58">
        <f>PRRAS!C354</f>
        <v>342</v>
      </c>
      <c r="C343" s="58">
        <f>PRRAS!D354</f>
        <v>0</v>
      </c>
      <c r="D343" s="58">
        <f>PRRAS!E354</f>
        <v>43688</v>
      </c>
      <c r="E343" s="58">
        <v>0</v>
      </c>
      <c r="F343" s="58">
        <v>0</v>
      </c>
      <c r="G343" s="59">
        <f t="shared" si="10"/>
        <v>29882.592000000001</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43688</v>
      </c>
      <c r="E348" s="58">
        <v>0</v>
      </c>
      <c r="F348" s="58">
        <v>0</v>
      </c>
      <c r="G348" s="59">
        <f t="shared" si="10"/>
        <v>30319.471999999998</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43688</v>
      </c>
      <c r="E351" s="58">
        <v>0</v>
      </c>
      <c r="F351" s="58">
        <v>0</v>
      </c>
      <c r="G351" s="59">
        <f t="shared" si="10"/>
        <v>30581.599999999999</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1131023</v>
      </c>
      <c r="D355" s="58">
        <f>PRRAS!E366</f>
        <v>1167268</v>
      </c>
      <c r="E355" s="58">
        <v>0</v>
      </c>
      <c r="F355" s="58">
        <v>0</v>
      </c>
      <c r="G355" s="59">
        <f t="shared" si="10"/>
        <v>1226807.8859999999</v>
      </c>
      <c r="H355" s="59">
        <f t="shared" si="11"/>
        <v>0</v>
      </c>
      <c r="I355" s="60">
        <v>0</v>
      </c>
    </row>
    <row r="356" spans="1:9" x14ac:dyDescent="0.2">
      <c r="A356" s="57">
        <v>151</v>
      </c>
      <c r="B356" s="58">
        <f>PRRAS!C367</f>
        <v>355</v>
      </c>
      <c r="C356" s="58">
        <f>PRRAS!D367</f>
        <v>0</v>
      </c>
      <c r="D356" s="58">
        <f>PRRAS!E367</f>
        <v>130125</v>
      </c>
      <c r="E356" s="58">
        <v>0</v>
      </c>
      <c r="F356" s="58">
        <v>0</v>
      </c>
      <c r="G356" s="59">
        <f t="shared" si="10"/>
        <v>92388.75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130125</v>
      </c>
      <c r="E360" s="58">
        <v>0</v>
      </c>
      <c r="F360" s="58">
        <v>0</v>
      </c>
      <c r="G360" s="59">
        <f t="shared" si="10"/>
        <v>93429.75</v>
      </c>
      <c r="H360" s="59">
        <f t="shared" si="11"/>
        <v>0</v>
      </c>
      <c r="I360" s="60">
        <v>0</v>
      </c>
    </row>
    <row r="361" spans="1:9" x14ac:dyDescent="0.2">
      <c r="A361" s="57">
        <v>151</v>
      </c>
      <c r="B361" s="58">
        <f>PRRAS!C372</f>
        <v>360</v>
      </c>
      <c r="C361" s="58">
        <f>PRRAS!D372</f>
        <v>334762</v>
      </c>
      <c r="D361" s="58">
        <f>PRRAS!E372</f>
        <v>793265</v>
      </c>
      <c r="E361" s="58">
        <v>0</v>
      </c>
      <c r="F361" s="58">
        <v>0</v>
      </c>
      <c r="G361" s="59">
        <f t="shared" si="10"/>
        <v>691665.12</v>
      </c>
      <c r="H361" s="59">
        <f t="shared" si="11"/>
        <v>0</v>
      </c>
      <c r="I361" s="60">
        <v>0</v>
      </c>
    </row>
    <row r="362" spans="1:9" x14ac:dyDescent="0.2">
      <c r="A362" s="57">
        <v>151</v>
      </c>
      <c r="B362" s="58">
        <f>PRRAS!C373</f>
        <v>361</v>
      </c>
      <c r="C362" s="58">
        <f>PRRAS!D373</f>
        <v>97514</v>
      </c>
      <c r="D362" s="58">
        <f>PRRAS!E373</f>
        <v>247865</v>
      </c>
      <c r="E362" s="58">
        <v>0</v>
      </c>
      <c r="F362" s="58">
        <v>0</v>
      </c>
      <c r="G362" s="59">
        <f t="shared" si="10"/>
        <v>214161.084</v>
      </c>
      <c r="H362" s="59">
        <f t="shared" si="11"/>
        <v>0</v>
      </c>
      <c r="I362" s="60">
        <v>0</v>
      </c>
    </row>
    <row r="363" spans="1:9" x14ac:dyDescent="0.2">
      <c r="A363" s="57">
        <v>151</v>
      </c>
      <c r="B363" s="58">
        <f>PRRAS!C374</f>
        <v>362</v>
      </c>
      <c r="C363" s="58">
        <f>PRRAS!D374</f>
        <v>769</v>
      </c>
      <c r="D363" s="58">
        <f>PRRAS!E374</f>
        <v>3189</v>
      </c>
      <c r="E363" s="58">
        <v>0</v>
      </c>
      <c r="F363" s="58">
        <v>0</v>
      </c>
      <c r="G363" s="59">
        <f t="shared" si="10"/>
        <v>2587.2139999999999</v>
      </c>
      <c r="H363" s="59">
        <f t="shared" si="11"/>
        <v>0</v>
      </c>
      <c r="I363" s="60">
        <v>0</v>
      </c>
    </row>
    <row r="364" spans="1:9" x14ac:dyDescent="0.2">
      <c r="A364" s="57">
        <v>151</v>
      </c>
      <c r="B364" s="58">
        <f>PRRAS!C375</f>
        <v>363</v>
      </c>
      <c r="C364" s="58">
        <f>PRRAS!D375</f>
        <v>107253</v>
      </c>
      <c r="D364" s="58">
        <f>PRRAS!E375</f>
        <v>92770</v>
      </c>
      <c r="E364" s="58">
        <v>0</v>
      </c>
      <c r="F364" s="58">
        <v>0</v>
      </c>
      <c r="G364" s="59">
        <f t="shared" si="10"/>
        <v>106283.859</v>
      </c>
      <c r="H364" s="59">
        <f t="shared" si="11"/>
        <v>0</v>
      </c>
      <c r="I364" s="60">
        <v>0</v>
      </c>
    </row>
    <row r="365" spans="1:9" x14ac:dyDescent="0.2">
      <c r="A365" s="57">
        <v>151</v>
      </c>
      <c r="B365" s="58">
        <f>PRRAS!C376</f>
        <v>364</v>
      </c>
      <c r="C365" s="58">
        <f>PRRAS!D376</f>
        <v>74851</v>
      </c>
      <c r="D365" s="58">
        <f>PRRAS!E376</f>
        <v>389620</v>
      </c>
      <c r="E365" s="58">
        <v>0</v>
      </c>
      <c r="F365" s="58">
        <v>0</v>
      </c>
      <c r="G365" s="59">
        <f t="shared" si="10"/>
        <v>310889.12400000001</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54375</v>
      </c>
      <c r="D368" s="58">
        <f>PRRAS!E379</f>
        <v>59821</v>
      </c>
      <c r="E368" s="58">
        <v>0</v>
      </c>
      <c r="F368" s="58">
        <v>0</v>
      </c>
      <c r="G368" s="59">
        <f t="shared" si="10"/>
        <v>63864.239000000001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796261</v>
      </c>
      <c r="D370" s="58">
        <f>PRRAS!E381</f>
        <v>238878</v>
      </c>
      <c r="E370" s="58">
        <v>0</v>
      </c>
      <c r="F370" s="58">
        <v>0</v>
      </c>
      <c r="G370" s="59">
        <f t="shared" si="10"/>
        <v>470112.27299999999</v>
      </c>
      <c r="H370" s="59">
        <f t="shared" si="11"/>
        <v>0</v>
      </c>
      <c r="I370" s="60">
        <v>0</v>
      </c>
    </row>
    <row r="371" spans="1:9" x14ac:dyDescent="0.2">
      <c r="A371" s="57">
        <v>151</v>
      </c>
      <c r="B371" s="58">
        <f>PRRAS!C382</f>
        <v>370</v>
      </c>
      <c r="C371" s="58">
        <f>PRRAS!D382</f>
        <v>796261</v>
      </c>
      <c r="D371" s="58">
        <f>PRRAS!E382</f>
        <v>238878</v>
      </c>
      <c r="E371" s="58">
        <v>0</v>
      </c>
      <c r="F371" s="58">
        <v>0</v>
      </c>
      <c r="G371" s="59">
        <f t="shared" si="10"/>
        <v>471386.29</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5000</v>
      </c>
      <c r="E383" s="58">
        <v>0</v>
      </c>
      <c r="F383" s="58">
        <v>0</v>
      </c>
      <c r="G383" s="59">
        <f t="shared" si="10"/>
        <v>3820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5000</v>
      </c>
      <c r="E385" s="58">
        <v>0</v>
      </c>
      <c r="F385" s="58">
        <v>0</v>
      </c>
      <c r="G385" s="59">
        <f t="shared" si="10"/>
        <v>3840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2507113</v>
      </c>
      <c r="D394" s="58">
        <f>PRRAS!E405</f>
        <v>623884</v>
      </c>
      <c r="E394" s="58">
        <v>0</v>
      </c>
      <c r="F394" s="58">
        <v>0</v>
      </c>
      <c r="G394" s="59">
        <f t="shared" si="12"/>
        <v>1475668.233</v>
      </c>
      <c r="H394" s="59">
        <f t="shared" si="13"/>
        <v>0</v>
      </c>
      <c r="I394" s="60">
        <v>0</v>
      </c>
    </row>
    <row r="395" spans="1:9" x14ac:dyDescent="0.2">
      <c r="A395" s="57">
        <v>151</v>
      </c>
      <c r="B395" s="58">
        <f>PRRAS!C406</f>
        <v>394</v>
      </c>
      <c r="C395" s="58">
        <f>PRRAS!D406</f>
        <v>2507113</v>
      </c>
      <c r="D395" s="58">
        <f>PRRAS!E406</f>
        <v>623884</v>
      </c>
      <c r="E395" s="58">
        <v>0</v>
      </c>
      <c r="F395" s="58">
        <v>0</v>
      </c>
      <c r="G395" s="59">
        <f t="shared" si="12"/>
        <v>1479423.1140000001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3396091</v>
      </c>
      <c r="D400" s="58">
        <f>PRRAS!E411</f>
        <v>1810341</v>
      </c>
      <c r="E400" s="58">
        <v>0</v>
      </c>
      <c r="F400" s="58">
        <v>0</v>
      </c>
      <c r="G400" s="59">
        <f t="shared" si="12"/>
        <v>2799692.4270000001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3710264</v>
      </c>
      <c r="D402" s="58">
        <f>PRRAS!E413</f>
        <v>0</v>
      </c>
      <c r="E402" s="58">
        <v>0</v>
      </c>
      <c r="F402" s="58">
        <v>0</v>
      </c>
      <c r="G402" s="59">
        <f t="shared" si="12"/>
        <v>1487815.8640000001</v>
      </c>
      <c r="H402" s="59">
        <f t="shared" si="13"/>
        <v>0</v>
      </c>
      <c r="I402" s="60">
        <v>0</v>
      </c>
    </row>
    <row r="403" spans="1:9" x14ac:dyDescent="0.2">
      <c r="A403" s="57">
        <v>151</v>
      </c>
      <c r="B403" s="58">
        <f>PRRAS!C414</f>
        <v>402</v>
      </c>
      <c r="C403" s="58">
        <f>PRRAS!D414</f>
        <v>2000</v>
      </c>
      <c r="D403" s="58">
        <f>PRRAS!E414</f>
        <v>0</v>
      </c>
      <c r="E403" s="58">
        <v>0</v>
      </c>
      <c r="F403" s="58">
        <v>0</v>
      </c>
      <c r="G403" s="59">
        <f t="shared" si="12"/>
        <v>804</v>
      </c>
      <c r="H403" s="59">
        <f t="shared" si="13"/>
        <v>0</v>
      </c>
      <c r="I403" s="60">
        <v>0</v>
      </c>
    </row>
    <row r="404" spans="1:9" x14ac:dyDescent="0.2">
      <c r="A404" s="57">
        <v>151</v>
      </c>
      <c r="B404" s="58">
        <f>PRRAS!C415</f>
        <v>403</v>
      </c>
      <c r="C404" s="58">
        <f>PRRAS!D415</f>
        <v>31109063</v>
      </c>
      <c r="D404" s="58">
        <f>PRRAS!E415</f>
        <v>29635257</v>
      </c>
      <c r="E404" s="58">
        <v>0</v>
      </c>
      <c r="F404" s="58">
        <v>0</v>
      </c>
      <c r="G404" s="59">
        <f t="shared" si="12"/>
        <v>36422969.531000003</v>
      </c>
      <c r="H404" s="59">
        <f t="shared" si="13"/>
        <v>0</v>
      </c>
      <c r="I404" s="60">
        <v>0</v>
      </c>
    </row>
    <row r="405" spans="1:9" x14ac:dyDescent="0.2">
      <c r="A405" s="57">
        <v>151</v>
      </c>
      <c r="B405" s="58">
        <f>PRRAS!C416</f>
        <v>404</v>
      </c>
      <c r="C405" s="58">
        <f>PRRAS!D416</f>
        <v>30588174</v>
      </c>
      <c r="D405" s="58">
        <f>PRRAS!E416</f>
        <v>28958206</v>
      </c>
      <c r="E405" s="58">
        <v>0</v>
      </c>
      <c r="F405" s="58">
        <v>0</v>
      </c>
      <c r="G405" s="59">
        <f t="shared" si="12"/>
        <v>35755852.744000003</v>
      </c>
      <c r="H405" s="59">
        <f t="shared" si="13"/>
        <v>0</v>
      </c>
      <c r="I405" s="60">
        <v>0</v>
      </c>
    </row>
    <row r="406" spans="1:9" x14ac:dyDescent="0.2">
      <c r="A406" s="57">
        <v>151</v>
      </c>
      <c r="B406" s="58">
        <f>PRRAS!C417</f>
        <v>405</v>
      </c>
      <c r="C406" s="58">
        <f>PRRAS!D417</f>
        <v>520889</v>
      </c>
      <c r="D406" s="58">
        <f>PRRAS!E417</f>
        <v>677051</v>
      </c>
      <c r="E406" s="58">
        <v>0</v>
      </c>
      <c r="F406" s="58">
        <v>0</v>
      </c>
      <c r="G406" s="59">
        <f t="shared" si="12"/>
        <v>759371.3550000001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5139951</v>
      </c>
      <c r="D408" s="58">
        <f>PRRAS!E419</f>
        <v>5281607</v>
      </c>
      <c r="E408" s="58">
        <v>0</v>
      </c>
      <c r="F408" s="58">
        <v>0</v>
      </c>
      <c r="G408" s="59">
        <f t="shared" si="12"/>
        <v>6391188.1549999993</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2571214</v>
      </c>
      <c r="D410" s="58">
        <f>PRRAS!E421</f>
        <v>2819631</v>
      </c>
      <c r="E410" s="58">
        <v>0</v>
      </c>
      <c r="F410" s="58">
        <v>0</v>
      </c>
      <c r="G410" s="59">
        <f t="shared" si="12"/>
        <v>3358084.6839999999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31109063</v>
      </c>
      <c r="D630" s="58">
        <f>PRRAS!E642</f>
        <v>29635257</v>
      </c>
      <c r="E630" s="58">
        <v>0</v>
      </c>
      <c r="F630" s="58">
        <v>0</v>
      </c>
      <c r="G630" s="59">
        <f t="shared" si="18"/>
        <v>56848753.932999998</v>
      </c>
      <c r="H630" s="59">
        <f t="shared" si="19"/>
        <v>0</v>
      </c>
      <c r="I630" s="60">
        <v>0</v>
      </c>
    </row>
    <row r="631" spans="1:9" x14ac:dyDescent="0.2">
      <c r="A631" s="57">
        <v>151</v>
      </c>
      <c r="B631" s="58">
        <f>PRRAS!C643</f>
        <v>630</v>
      </c>
      <c r="C631" s="58">
        <f>PRRAS!D643</f>
        <v>30588174</v>
      </c>
      <c r="D631" s="58">
        <f>PRRAS!E643</f>
        <v>28958206</v>
      </c>
      <c r="E631" s="58">
        <v>0</v>
      </c>
      <c r="F631" s="58">
        <v>0</v>
      </c>
      <c r="G631" s="59">
        <f t="shared" si="18"/>
        <v>55757889.18</v>
      </c>
      <c r="H631" s="59">
        <f t="shared" si="19"/>
        <v>0</v>
      </c>
      <c r="I631" s="60">
        <v>0</v>
      </c>
    </row>
    <row r="632" spans="1:9" x14ac:dyDescent="0.2">
      <c r="A632" s="57">
        <v>151</v>
      </c>
      <c r="B632" s="58">
        <f>PRRAS!C644</f>
        <v>631</v>
      </c>
      <c r="C632" s="58">
        <f>PRRAS!D644</f>
        <v>520889</v>
      </c>
      <c r="D632" s="58">
        <f>PRRAS!E644</f>
        <v>677051</v>
      </c>
      <c r="E632" s="58">
        <v>0</v>
      </c>
      <c r="F632" s="58">
        <v>0</v>
      </c>
      <c r="G632" s="59">
        <f t="shared" si="18"/>
        <v>1183119.321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5139951</v>
      </c>
      <c r="D634" s="58">
        <f>PRRAS!E646</f>
        <v>5281607</v>
      </c>
      <c r="E634" s="58">
        <v>0</v>
      </c>
      <c r="F634" s="58">
        <v>0</v>
      </c>
      <c r="G634" s="59">
        <f t="shared" si="18"/>
        <v>9940103.4450000003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5660840</v>
      </c>
      <c r="D636" s="58">
        <f>PRRAS!E648</f>
        <v>5958658</v>
      </c>
      <c r="E636" s="58">
        <v>0</v>
      </c>
      <c r="F636" s="58">
        <v>0</v>
      </c>
      <c r="G636" s="59">
        <f t="shared" si="18"/>
        <v>11162129.060000001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9894938</v>
      </c>
      <c r="D639" s="58">
        <f>PRRAS!E652</f>
        <v>9572705</v>
      </c>
      <c r="E639" s="58">
        <v>0</v>
      </c>
      <c r="F639" s="58">
        <v>0</v>
      </c>
      <c r="G639" s="59">
        <f t="shared" si="18"/>
        <v>18527742.024</v>
      </c>
      <c r="H639" s="59">
        <f t="shared" si="19"/>
        <v>0</v>
      </c>
      <c r="I639" s="60">
        <v>0</v>
      </c>
    </row>
    <row r="640" spans="1:9" x14ac:dyDescent="0.2">
      <c r="A640" s="57">
        <v>151</v>
      </c>
      <c r="B640" s="58">
        <f>PRRAS!C653</f>
        <v>639</v>
      </c>
      <c r="C640" s="58">
        <f>PRRAS!D653</f>
        <v>32457412</v>
      </c>
      <c r="D640" s="58">
        <f>PRRAS!E653</f>
        <v>30958810</v>
      </c>
      <c r="E640" s="58">
        <v>0</v>
      </c>
      <c r="F640" s="58">
        <v>0</v>
      </c>
      <c r="G640" s="59">
        <f t="shared" si="18"/>
        <v>60305645.447999999</v>
      </c>
      <c r="H640" s="59">
        <f t="shared" si="19"/>
        <v>0</v>
      </c>
      <c r="I640" s="60">
        <v>0</v>
      </c>
    </row>
    <row r="641" spans="1:9" x14ac:dyDescent="0.2">
      <c r="A641" s="57">
        <v>151</v>
      </c>
      <c r="B641" s="58">
        <f>PRRAS!C654</f>
        <v>640</v>
      </c>
      <c r="C641" s="58">
        <f>PRRAS!D654</f>
        <v>32779645</v>
      </c>
      <c r="D641" s="58">
        <f>PRRAS!E654</f>
        <v>31090930</v>
      </c>
      <c r="E641" s="58">
        <v>0</v>
      </c>
      <c r="F641" s="58">
        <v>0</v>
      </c>
      <c r="G641" s="59">
        <f t="shared" si="18"/>
        <v>60775363.200000003</v>
      </c>
      <c r="H641" s="59">
        <f t="shared" si="19"/>
        <v>0</v>
      </c>
      <c r="I641" s="60">
        <v>0</v>
      </c>
    </row>
    <row r="642" spans="1:9" x14ac:dyDescent="0.2">
      <c r="A642" s="57">
        <v>151</v>
      </c>
      <c r="B642" s="58">
        <f>PRRAS!C655</f>
        <v>641</v>
      </c>
      <c r="C642" s="58">
        <f>PRRAS!D655</f>
        <v>9572705</v>
      </c>
      <c r="D642" s="58">
        <f>PRRAS!E655</f>
        <v>9440585</v>
      </c>
      <c r="E642" s="58">
        <v>0</v>
      </c>
      <c r="F642" s="58">
        <v>0</v>
      </c>
      <c r="G642" s="59">
        <f t="shared" ref="G642:G705" si="20">(B642/1000)*(C642*1+D642*2)</f>
        <v>18238933.875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158</v>
      </c>
      <c r="D644" s="58">
        <f>PRRAS!E657</f>
        <v>160</v>
      </c>
      <c r="E644" s="58">
        <v>0</v>
      </c>
      <c r="F644" s="58">
        <v>0</v>
      </c>
      <c r="G644" s="59">
        <f t="shared" si="20"/>
        <v>307.35399999999998</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146</v>
      </c>
      <c r="D646" s="58">
        <f>PRRAS!E659</f>
        <v>148</v>
      </c>
      <c r="E646" s="58">
        <v>0</v>
      </c>
      <c r="F646" s="58">
        <v>0</v>
      </c>
      <c r="G646" s="59">
        <f t="shared" si="20"/>
        <v>285.09000000000003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44537</v>
      </c>
      <c r="E670" s="58">
        <v>0</v>
      </c>
      <c r="F670" s="58">
        <v>0</v>
      </c>
      <c r="G670" s="59">
        <f t="shared" si="20"/>
        <v>59590.506000000001</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664075</v>
      </c>
      <c r="D674" s="58">
        <f>PRRAS!E687</f>
        <v>0</v>
      </c>
      <c r="E674" s="58">
        <v>0</v>
      </c>
      <c r="F674" s="58">
        <v>0</v>
      </c>
      <c r="G674" s="59">
        <f t="shared" si="20"/>
        <v>446922.47500000003</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2246451</v>
      </c>
      <c r="D685" s="58">
        <f>PRRAS!E698</f>
        <v>2215734</v>
      </c>
      <c r="E685" s="58">
        <v>0</v>
      </c>
      <c r="F685" s="58">
        <v>0</v>
      </c>
      <c r="G685" s="59">
        <f t="shared" si="20"/>
        <v>4567696.5959999999</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71126</v>
      </c>
      <c r="D688" s="58">
        <f>PRRAS!E701</f>
        <v>47376</v>
      </c>
      <c r="E688" s="58">
        <v>0</v>
      </c>
      <c r="F688" s="58">
        <v>0</v>
      </c>
      <c r="G688" s="59">
        <f t="shared" si="20"/>
        <v>113958.18600000002</v>
      </c>
      <c r="H688" s="59">
        <f t="shared" si="21"/>
        <v>0</v>
      </c>
      <c r="I688" s="60">
        <v>0</v>
      </c>
    </row>
    <row r="689" spans="1:9" x14ac:dyDescent="0.2">
      <c r="A689" s="57">
        <v>151</v>
      </c>
      <c r="B689" s="58">
        <f>PRRAS!C702</f>
        <v>688</v>
      </c>
      <c r="C689" s="58">
        <f>PRRAS!D702</f>
        <v>44206</v>
      </c>
      <c r="D689" s="58">
        <f>PRRAS!E702</f>
        <v>48119</v>
      </c>
      <c r="E689" s="58">
        <v>0</v>
      </c>
      <c r="F689" s="58">
        <v>0</v>
      </c>
      <c r="G689" s="59">
        <f t="shared" si="20"/>
        <v>96625.471999999994</v>
      </c>
      <c r="H689" s="59">
        <f t="shared" si="21"/>
        <v>0</v>
      </c>
      <c r="I689" s="60">
        <v>0</v>
      </c>
    </row>
    <row r="690" spans="1:9" x14ac:dyDescent="0.2">
      <c r="A690" s="57">
        <v>151</v>
      </c>
      <c r="B690" s="58">
        <f>PRRAS!C703</f>
        <v>689</v>
      </c>
      <c r="C690" s="58">
        <f>PRRAS!D703</f>
        <v>596873</v>
      </c>
      <c r="D690" s="58">
        <f>PRRAS!E703</f>
        <v>673636</v>
      </c>
      <c r="E690" s="58">
        <v>0</v>
      </c>
      <c r="F690" s="58">
        <v>0</v>
      </c>
      <c r="G690" s="59">
        <f t="shared" si="20"/>
        <v>1339515.9049999998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9395</v>
      </c>
      <c r="D692" s="58">
        <f>PRRAS!E705</f>
        <v>3717</v>
      </c>
      <c r="E692" s="58">
        <v>0</v>
      </c>
      <c r="F692" s="58">
        <v>0</v>
      </c>
      <c r="G692" s="59">
        <f t="shared" si="20"/>
        <v>11628.839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857944</v>
      </c>
      <c r="D694" s="58">
        <f>PRRAS!E707</f>
        <v>761548</v>
      </c>
      <c r="E694" s="58">
        <v>0</v>
      </c>
      <c r="F694" s="58">
        <v>0</v>
      </c>
      <c r="G694" s="59">
        <f t="shared" si="20"/>
        <v>1650060.72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60515</v>
      </c>
      <c r="D697" s="58">
        <f>PRRAS!E710</f>
        <v>70424</v>
      </c>
      <c r="E697" s="58">
        <v>0</v>
      </c>
      <c r="F697" s="58">
        <v>0</v>
      </c>
      <c r="G697" s="59">
        <f t="shared" si="20"/>
        <v>140148.64799999999</v>
      </c>
      <c r="H697" s="59">
        <f t="shared" si="21"/>
        <v>0</v>
      </c>
      <c r="I697" s="60">
        <v>0</v>
      </c>
    </row>
    <row r="698" spans="1:9" x14ac:dyDescent="0.2">
      <c r="A698" s="57">
        <v>151</v>
      </c>
      <c r="B698" s="58">
        <f>PRRAS!C711</f>
        <v>697</v>
      </c>
      <c r="C698" s="58">
        <f>PRRAS!D711</f>
        <v>26008</v>
      </c>
      <c r="D698" s="58">
        <f>PRRAS!E711</f>
        <v>19836</v>
      </c>
      <c r="E698" s="58">
        <v>0</v>
      </c>
      <c r="F698" s="58">
        <v>0</v>
      </c>
      <c r="G698" s="59">
        <f t="shared" si="20"/>
        <v>45778.96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17266</v>
      </c>
      <c r="D776" s="58">
        <f>PRRAS!E789</f>
        <v>49800</v>
      </c>
      <c r="E776" s="58">
        <v>0</v>
      </c>
      <c r="F776" s="58">
        <v>0</v>
      </c>
      <c r="G776" s="59">
        <f t="shared" si="24"/>
        <v>90571.150000000009</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2000</v>
      </c>
      <c r="D786" s="58">
        <f>PRRAS!E799</f>
        <v>2000</v>
      </c>
      <c r="E786" s="58">
        <v>0</v>
      </c>
      <c r="F786" s="58">
        <v>0</v>
      </c>
      <c r="G786" s="59">
        <f t="shared" si="24"/>
        <v>4710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63186403</v>
      </c>
      <c r="D977" s="63">
        <f>Bil!E12</f>
        <v>61616505</v>
      </c>
      <c r="E977" s="63">
        <v>0</v>
      </c>
      <c r="F977" s="63">
        <v>0</v>
      </c>
      <c r="G977" s="64">
        <f t="shared" ref="G977:G1040" si="32">B977/1000*C977+B977/500*D977</f>
        <v>186419.413</v>
      </c>
      <c r="H977" s="64">
        <f t="shared" si="31"/>
        <v>0</v>
      </c>
      <c r="I977" s="65"/>
    </row>
    <row r="978" spans="1:9" x14ac:dyDescent="0.2">
      <c r="A978" s="57">
        <v>152</v>
      </c>
      <c r="B978" s="58">
        <f>Bil!C13</f>
        <v>2</v>
      </c>
      <c r="C978" s="58">
        <f>Bil!D13</f>
        <v>50864166</v>
      </c>
      <c r="D978" s="58">
        <f>Bil!E13</f>
        <v>49219668</v>
      </c>
      <c r="E978" s="58">
        <v>0</v>
      </c>
      <c r="F978" s="58">
        <v>0</v>
      </c>
      <c r="G978" s="59">
        <f t="shared" si="32"/>
        <v>298607.00399999996</v>
      </c>
      <c r="H978" s="59">
        <f t="shared" si="31"/>
        <v>0</v>
      </c>
      <c r="I978" s="60"/>
    </row>
    <row r="979" spans="1:9" x14ac:dyDescent="0.2">
      <c r="A979" s="57">
        <v>152</v>
      </c>
      <c r="B979" s="58">
        <f>Bil!C14</f>
        <v>3</v>
      </c>
      <c r="C979" s="58">
        <f>Bil!D14</f>
        <v>1259850</v>
      </c>
      <c r="D979" s="58">
        <f>Bil!E14</f>
        <v>1299292</v>
      </c>
      <c r="E979" s="58">
        <v>0</v>
      </c>
      <c r="F979" s="58">
        <v>0</v>
      </c>
      <c r="G979" s="59">
        <f t="shared" si="32"/>
        <v>11575.302</v>
      </c>
      <c r="H979" s="59">
        <f t="shared" si="31"/>
        <v>0</v>
      </c>
      <c r="I979" s="60"/>
    </row>
    <row r="980" spans="1:9" x14ac:dyDescent="0.2">
      <c r="A980" s="57">
        <v>152</v>
      </c>
      <c r="B980" s="58">
        <f>Bil!C15</f>
        <v>4</v>
      </c>
      <c r="C980" s="58">
        <f>Bil!D15</f>
        <v>1150359</v>
      </c>
      <c r="D980" s="58">
        <f>Bil!E15</f>
        <v>1146114</v>
      </c>
      <c r="E980" s="58">
        <v>0</v>
      </c>
      <c r="F980" s="58">
        <v>0</v>
      </c>
      <c r="G980" s="59">
        <f t="shared" si="32"/>
        <v>13770.348</v>
      </c>
      <c r="H980" s="59">
        <f t="shared" si="31"/>
        <v>0</v>
      </c>
      <c r="I980" s="60"/>
    </row>
    <row r="981" spans="1:9" x14ac:dyDescent="0.2">
      <c r="A981" s="57">
        <v>152</v>
      </c>
      <c r="B981" s="58">
        <f>Bil!C16</f>
        <v>5</v>
      </c>
      <c r="C981" s="58">
        <f>Bil!D16</f>
        <v>109491</v>
      </c>
      <c r="D981" s="58">
        <f>Bil!E16</f>
        <v>153178</v>
      </c>
      <c r="E981" s="58">
        <v>0</v>
      </c>
      <c r="F981" s="58">
        <v>0</v>
      </c>
      <c r="G981" s="59">
        <f t="shared" si="32"/>
        <v>2079.2350000000001</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49592706</v>
      </c>
      <c r="D983" s="58">
        <f>Bil!E18</f>
        <v>47908766</v>
      </c>
      <c r="E983" s="58">
        <v>0</v>
      </c>
      <c r="F983" s="58">
        <v>0</v>
      </c>
      <c r="G983" s="59">
        <f t="shared" si="32"/>
        <v>1017871.666</v>
      </c>
      <c r="H983" s="59">
        <f t="shared" si="31"/>
        <v>0</v>
      </c>
      <c r="I983" s="60"/>
    </row>
    <row r="984" spans="1:9" x14ac:dyDescent="0.2">
      <c r="A984" s="57">
        <v>152</v>
      </c>
      <c r="B984" s="58">
        <f>Bil!C19</f>
        <v>8</v>
      </c>
      <c r="C984" s="58">
        <f>Bil!D19</f>
        <v>43670211</v>
      </c>
      <c r="D984" s="58">
        <f>Bil!E19</f>
        <v>43398832</v>
      </c>
      <c r="E984" s="58">
        <v>0</v>
      </c>
      <c r="F984" s="58">
        <v>0</v>
      </c>
      <c r="G984" s="59">
        <f t="shared" si="32"/>
        <v>1043743</v>
      </c>
      <c r="H984" s="59">
        <f t="shared" si="31"/>
        <v>0</v>
      </c>
      <c r="I984" s="60"/>
    </row>
    <row r="985" spans="1:9" x14ac:dyDescent="0.2">
      <c r="A985" s="57">
        <v>152</v>
      </c>
      <c r="B985" s="58">
        <f>Bil!C20</f>
        <v>9</v>
      </c>
      <c r="C985" s="58">
        <f>Bil!D20</f>
        <v>2094409</v>
      </c>
      <c r="D985" s="58">
        <f>Bil!E20</f>
        <v>2094409</v>
      </c>
      <c r="E985" s="58">
        <v>0</v>
      </c>
      <c r="F985" s="58">
        <v>0</v>
      </c>
      <c r="G985" s="59">
        <f t="shared" si="32"/>
        <v>56549.042999999991</v>
      </c>
      <c r="H985" s="59">
        <f t="shared" si="31"/>
        <v>0</v>
      </c>
      <c r="I985" s="60"/>
    </row>
    <row r="986" spans="1:9" x14ac:dyDescent="0.2">
      <c r="A986" s="57">
        <v>152</v>
      </c>
      <c r="B986" s="58">
        <f>Bil!C21</f>
        <v>10</v>
      </c>
      <c r="C986" s="58">
        <f>Bil!D21</f>
        <v>56567384</v>
      </c>
      <c r="D986" s="58">
        <f>Bil!E21</f>
        <v>56938056</v>
      </c>
      <c r="E986" s="58">
        <v>0</v>
      </c>
      <c r="F986" s="58">
        <v>0</v>
      </c>
      <c r="G986" s="59">
        <f t="shared" si="32"/>
        <v>1704434.96</v>
      </c>
      <c r="H986" s="59">
        <f t="shared" si="31"/>
        <v>0</v>
      </c>
      <c r="I986" s="60"/>
    </row>
    <row r="987" spans="1:9" x14ac:dyDescent="0.2">
      <c r="A987" s="57">
        <v>152</v>
      </c>
      <c r="B987" s="58">
        <f>Bil!C22</f>
        <v>11</v>
      </c>
      <c r="C987" s="58">
        <f>Bil!D22</f>
        <v>2504032</v>
      </c>
      <c r="D987" s="58">
        <f>Bil!E22</f>
        <v>2534084</v>
      </c>
      <c r="E987" s="58">
        <v>0</v>
      </c>
      <c r="F987" s="58">
        <v>0</v>
      </c>
      <c r="G987" s="59">
        <f t="shared" si="32"/>
        <v>83294.2</v>
      </c>
      <c r="H987" s="59">
        <f t="shared" si="31"/>
        <v>0</v>
      </c>
      <c r="I987" s="60"/>
    </row>
    <row r="988" spans="1:9" x14ac:dyDescent="0.2">
      <c r="A988" s="57">
        <v>152</v>
      </c>
      <c r="B988" s="58">
        <f>Bil!C23</f>
        <v>12</v>
      </c>
      <c r="C988" s="58">
        <f>Bil!D23</f>
        <v>1087271</v>
      </c>
      <c r="D988" s="58">
        <f>Bil!E23</f>
        <v>1217396</v>
      </c>
      <c r="E988" s="58">
        <v>0</v>
      </c>
      <c r="F988" s="58">
        <v>0</v>
      </c>
      <c r="G988" s="59">
        <f t="shared" si="32"/>
        <v>42264.756000000001</v>
      </c>
      <c r="H988" s="59">
        <f t="shared" si="31"/>
        <v>0</v>
      </c>
      <c r="I988" s="60"/>
    </row>
    <row r="989" spans="1:9" x14ac:dyDescent="0.2">
      <c r="A989" s="57">
        <v>152</v>
      </c>
      <c r="B989" s="58">
        <f>Bil!C24</f>
        <v>13</v>
      </c>
      <c r="C989" s="58">
        <f>Bil!D24</f>
        <v>18582885</v>
      </c>
      <c r="D989" s="58">
        <f>Bil!E24</f>
        <v>19385113</v>
      </c>
      <c r="E989" s="58">
        <v>0</v>
      </c>
      <c r="F989" s="58">
        <v>0</v>
      </c>
      <c r="G989" s="59">
        <f t="shared" si="32"/>
        <v>745590.44299999997</v>
      </c>
      <c r="H989" s="59">
        <f t="shared" si="31"/>
        <v>0</v>
      </c>
      <c r="I989" s="60"/>
    </row>
    <row r="990" spans="1:9" x14ac:dyDescent="0.2">
      <c r="A990" s="57">
        <v>152</v>
      </c>
      <c r="B990" s="58">
        <f>Bil!C25</f>
        <v>14</v>
      </c>
      <c r="C990" s="58">
        <f>Bil!D25</f>
        <v>4486987</v>
      </c>
      <c r="D990" s="58">
        <f>Bil!E25</f>
        <v>3145733</v>
      </c>
      <c r="E990" s="58">
        <v>0</v>
      </c>
      <c r="F990" s="58">
        <v>0</v>
      </c>
      <c r="G990" s="59">
        <f t="shared" si="32"/>
        <v>150898.342</v>
      </c>
      <c r="H990" s="59">
        <f t="shared" si="31"/>
        <v>0</v>
      </c>
      <c r="I990" s="60"/>
    </row>
    <row r="991" spans="1:9" x14ac:dyDescent="0.2">
      <c r="A991" s="57">
        <v>152</v>
      </c>
      <c r="B991" s="58">
        <f>Bil!C26</f>
        <v>15</v>
      </c>
      <c r="C991" s="58">
        <f>Bil!D26</f>
        <v>3154344</v>
      </c>
      <c r="D991" s="58">
        <f>Bil!E26</f>
        <v>3259514</v>
      </c>
      <c r="E991" s="58">
        <v>0</v>
      </c>
      <c r="F991" s="58">
        <v>0</v>
      </c>
      <c r="G991" s="59">
        <f t="shared" si="32"/>
        <v>145100.57999999999</v>
      </c>
      <c r="H991" s="59">
        <f t="shared" si="31"/>
        <v>0</v>
      </c>
      <c r="I991" s="60"/>
    </row>
    <row r="992" spans="1:9" x14ac:dyDescent="0.2">
      <c r="A992" s="57">
        <v>152</v>
      </c>
      <c r="B992" s="58">
        <f>Bil!C27</f>
        <v>16</v>
      </c>
      <c r="C992" s="58">
        <f>Bil!D27</f>
        <v>99663</v>
      </c>
      <c r="D992" s="58">
        <f>Bil!E27</f>
        <v>102852</v>
      </c>
      <c r="E992" s="58">
        <v>0</v>
      </c>
      <c r="F992" s="58">
        <v>0</v>
      </c>
      <c r="G992" s="59">
        <f t="shared" si="32"/>
        <v>4885.8720000000003</v>
      </c>
      <c r="H992" s="59">
        <f t="shared" si="31"/>
        <v>0</v>
      </c>
      <c r="I992" s="60"/>
    </row>
    <row r="993" spans="1:9" x14ac:dyDescent="0.2">
      <c r="A993" s="57">
        <v>152</v>
      </c>
      <c r="B993" s="58">
        <f>Bil!C28</f>
        <v>17</v>
      </c>
      <c r="C993" s="58">
        <f>Bil!D28</f>
        <v>2625829</v>
      </c>
      <c r="D993" s="58">
        <f>Bil!E28</f>
        <v>2711876</v>
      </c>
      <c r="E993" s="58">
        <v>0</v>
      </c>
      <c r="F993" s="58">
        <v>0</v>
      </c>
      <c r="G993" s="59">
        <f t="shared" si="32"/>
        <v>136842.87700000001</v>
      </c>
      <c r="H993" s="59">
        <f t="shared" si="31"/>
        <v>0</v>
      </c>
      <c r="I993" s="60"/>
    </row>
    <row r="994" spans="1:9" x14ac:dyDescent="0.2">
      <c r="A994" s="57">
        <v>152</v>
      </c>
      <c r="B994" s="58">
        <f>Bil!C29</f>
        <v>18</v>
      </c>
      <c r="C994" s="58">
        <f>Bil!D29</f>
        <v>16320221</v>
      </c>
      <c r="D994" s="58">
        <f>Bil!E29</f>
        <v>16123192</v>
      </c>
      <c r="E994" s="58">
        <v>0</v>
      </c>
      <c r="F994" s="58">
        <v>0</v>
      </c>
      <c r="G994" s="59">
        <f t="shared" si="32"/>
        <v>874198.89</v>
      </c>
      <c r="H994" s="59">
        <f t="shared" si="31"/>
        <v>0</v>
      </c>
      <c r="I994" s="60"/>
    </row>
    <row r="995" spans="1:9" x14ac:dyDescent="0.2">
      <c r="A995" s="57">
        <v>152</v>
      </c>
      <c r="B995" s="58">
        <f>Bil!C30</f>
        <v>19</v>
      </c>
      <c r="C995" s="58">
        <f>Bil!D30</f>
        <v>47191</v>
      </c>
      <c r="D995" s="58">
        <f>Bil!E30</f>
        <v>42856</v>
      </c>
      <c r="E995" s="58">
        <v>0</v>
      </c>
      <c r="F995" s="58">
        <v>0</v>
      </c>
      <c r="G995" s="59">
        <f t="shared" si="32"/>
        <v>2525.1570000000002</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384639</v>
      </c>
      <c r="D997" s="58">
        <f>Bil!E32</f>
        <v>441448</v>
      </c>
      <c r="E997" s="58">
        <v>0</v>
      </c>
      <c r="F997" s="58">
        <v>0</v>
      </c>
      <c r="G997" s="59">
        <f t="shared" si="32"/>
        <v>26618.235000000004</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18144900</v>
      </c>
      <c r="D999" s="58">
        <f>Bil!E34</f>
        <v>19536005</v>
      </c>
      <c r="E999" s="58">
        <v>0</v>
      </c>
      <c r="F999" s="58">
        <v>0</v>
      </c>
      <c r="G999" s="59">
        <f t="shared" si="32"/>
        <v>1315988.93</v>
      </c>
      <c r="H999" s="59">
        <f t="shared" si="31"/>
        <v>0</v>
      </c>
      <c r="I999" s="60"/>
    </row>
    <row r="1000" spans="1:9" x14ac:dyDescent="0.2">
      <c r="A1000" s="57">
        <v>152</v>
      </c>
      <c r="B1000" s="58">
        <f>Bil!C35</f>
        <v>24</v>
      </c>
      <c r="C1000" s="58">
        <f>Bil!D35</f>
        <v>993111</v>
      </c>
      <c r="D1000" s="58">
        <f>Bil!E35</f>
        <v>916803</v>
      </c>
      <c r="E1000" s="58">
        <v>0</v>
      </c>
      <c r="F1000" s="58">
        <v>0</v>
      </c>
      <c r="G1000" s="59">
        <f t="shared" si="32"/>
        <v>67841.207999999999</v>
      </c>
      <c r="H1000" s="59">
        <f t="shared" si="31"/>
        <v>0</v>
      </c>
      <c r="I1000" s="60"/>
    </row>
    <row r="1001" spans="1:9" x14ac:dyDescent="0.2">
      <c r="A1001" s="57">
        <v>152</v>
      </c>
      <c r="B1001" s="58">
        <f>Bil!C36</f>
        <v>25</v>
      </c>
      <c r="C1001" s="58">
        <f>Bil!D36</f>
        <v>3333018</v>
      </c>
      <c r="D1001" s="58">
        <f>Bil!E36</f>
        <v>3571896</v>
      </c>
      <c r="E1001" s="58">
        <v>0</v>
      </c>
      <c r="F1001" s="58">
        <v>0</v>
      </c>
      <c r="G1001" s="59">
        <f t="shared" si="32"/>
        <v>261920.25000000003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2339907</v>
      </c>
      <c r="D1005" s="58">
        <f>Bil!E40</f>
        <v>2655093</v>
      </c>
      <c r="E1005" s="58">
        <v>0</v>
      </c>
      <c r="F1005" s="58">
        <v>0</v>
      </c>
      <c r="G1005" s="59">
        <f t="shared" si="32"/>
        <v>221852.69699999999</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442397</v>
      </c>
      <c r="D1016" s="58">
        <f>Bil!E51</f>
        <v>447398</v>
      </c>
      <c r="E1016" s="58">
        <v>0</v>
      </c>
      <c r="F1016" s="58">
        <v>0</v>
      </c>
      <c r="G1016" s="59">
        <f t="shared" si="32"/>
        <v>53487.72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442397</v>
      </c>
      <c r="D1018" s="58">
        <f>Bil!E53</f>
        <v>447398</v>
      </c>
      <c r="E1018" s="58">
        <v>0</v>
      </c>
      <c r="F1018" s="58">
        <v>0</v>
      </c>
      <c r="G1018" s="59">
        <f t="shared" si="32"/>
        <v>56162.106</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11610</v>
      </c>
      <c r="D1022" s="58">
        <f>Bil!E57</f>
        <v>11610</v>
      </c>
      <c r="E1022" s="58">
        <v>0</v>
      </c>
      <c r="F1022" s="58">
        <v>0</v>
      </c>
      <c r="G1022" s="59">
        <f t="shared" si="32"/>
        <v>1602.1799999999998</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319961</v>
      </c>
      <c r="D1025" s="58">
        <f>Bil!E60</f>
        <v>367729</v>
      </c>
      <c r="E1025" s="58">
        <v>0</v>
      </c>
      <c r="F1025" s="58">
        <v>0</v>
      </c>
      <c r="G1025" s="59">
        <f t="shared" si="32"/>
        <v>51715.531000000003</v>
      </c>
      <c r="H1025" s="59">
        <f t="shared" si="31"/>
        <v>0</v>
      </c>
      <c r="I1025" s="60"/>
    </row>
    <row r="1026" spans="1:9" x14ac:dyDescent="0.2">
      <c r="A1026" s="57">
        <v>152</v>
      </c>
      <c r="B1026" s="58">
        <f>Bil!C61</f>
        <v>50</v>
      </c>
      <c r="C1026" s="58">
        <f>Bil!D61</f>
        <v>319961</v>
      </c>
      <c r="D1026" s="58">
        <f>Bil!E61</f>
        <v>367729</v>
      </c>
      <c r="E1026" s="58">
        <v>0</v>
      </c>
      <c r="F1026" s="58">
        <v>0</v>
      </c>
      <c r="G1026" s="59">
        <f t="shared" si="32"/>
        <v>52770.950000000004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12322237</v>
      </c>
      <c r="D1039" s="58">
        <f>Bil!E74</f>
        <v>12396837</v>
      </c>
      <c r="E1039" s="58">
        <v>0</v>
      </c>
      <c r="F1039" s="58">
        <v>0</v>
      </c>
      <c r="G1039" s="59">
        <f t="shared" si="32"/>
        <v>2338302.3930000002</v>
      </c>
      <c r="H1039" s="59">
        <f t="shared" si="33"/>
        <v>0</v>
      </c>
      <c r="I1039" s="60"/>
    </row>
    <row r="1040" spans="1:9" x14ac:dyDescent="0.2">
      <c r="A1040" s="57">
        <v>152</v>
      </c>
      <c r="B1040" s="58">
        <f>Bil!C75</f>
        <v>64</v>
      </c>
      <c r="C1040" s="58">
        <f>Bil!D75</f>
        <v>9572705</v>
      </c>
      <c r="D1040" s="58">
        <f>Bil!E75</f>
        <v>9440586</v>
      </c>
      <c r="E1040" s="58">
        <v>0</v>
      </c>
      <c r="F1040" s="58">
        <v>0</v>
      </c>
      <c r="G1040" s="59">
        <f t="shared" si="32"/>
        <v>1821048.128</v>
      </c>
      <c r="H1040" s="59">
        <f t="shared" si="33"/>
        <v>0</v>
      </c>
      <c r="I1040" s="60"/>
    </row>
    <row r="1041" spans="1:9" x14ac:dyDescent="0.2">
      <c r="A1041" s="57">
        <v>152</v>
      </c>
      <c r="B1041" s="58">
        <f>Bil!C76</f>
        <v>65</v>
      </c>
      <c r="C1041" s="58">
        <f>Bil!D76</f>
        <v>9572705</v>
      </c>
      <c r="D1041" s="58">
        <f>Bil!E76</f>
        <v>9440586</v>
      </c>
      <c r="E1041" s="58">
        <v>0</v>
      </c>
      <c r="F1041" s="58">
        <v>0</v>
      </c>
      <c r="G1041" s="59">
        <f t="shared" ref="G1041:G1104" si="34">B1041/1000*C1041+B1041/500*D1041</f>
        <v>1849502.0049999999</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9572705</v>
      </c>
      <c r="D1043" s="58">
        <f>Bil!E78</f>
        <v>9440586</v>
      </c>
      <c r="E1043" s="58">
        <v>0</v>
      </c>
      <c r="F1043" s="58">
        <v>0</v>
      </c>
      <c r="G1043" s="59">
        <f t="shared" si="34"/>
        <v>1906409.7590000001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26437</v>
      </c>
      <c r="D1049" s="58">
        <f>Bil!E84</f>
        <v>35254</v>
      </c>
      <c r="E1049" s="58">
        <v>0</v>
      </c>
      <c r="F1049" s="58">
        <v>0</v>
      </c>
      <c r="G1049" s="59">
        <f t="shared" si="34"/>
        <v>7076.9849999999997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26437</v>
      </c>
      <c r="D1056" s="58">
        <f>Bil!E91</f>
        <v>35254</v>
      </c>
      <c r="E1056" s="58">
        <v>0</v>
      </c>
      <c r="F1056" s="58">
        <v>0</v>
      </c>
      <c r="G1056" s="59">
        <f t="shared" si="34"/>
        <v>7755.6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7057</v>
      </c>
      <c r="D1104" s="58">
        <f>Bil!E139</f>
        <v>7057</v>
      </c>
      <c r="E1104" s="58">
        <v>0</v>
      </c>
      <c r="F1104" s="58">
        <v>0</v>
      </c>
      <c r="G1104" s="59">
        <f t="shared" si="34"/>
        <v>2709.8879999999999</v>
      </c>
      <c r="H1104" s="59">
        <f t="shared" si="35"/>
        <v>0</v>
      </c>
      <c r="I1104" s="60"/>
    </row>
    <row r="1105" spans="1:9" x14ac:dyDescent="0.2">
      <c r="A1105" s="57">
        <v>152</v>
      </c>
      <c r="B1105" s="58">
        <f>Bil!C140</f>
        <v>129</v>
      </c>
      <c r="C1105" s="58">
        <f>Bil!D140</f>
        <v>7057</v>
      </c>
      <c r="D1105" s="58">
        <f>Bil!E140</f>
        <v>7057</v>
      </c>
      <c r="E1105" s="58">
        <v>0</v>
      </c>
      <c r="F1105" s="58">
        <v>0</v>
      </c>
      <c r="G1105" s="59">
        <f t="shared" ref="G1105:G1168" si="36">B1105/1000*C1105+B1105/500*D1105</f>
        <v>2731.0590000000002</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7000</v>
      </c>
      <c r="D1110" s="58">
        <f>Bil!E145</f>
        <v>7000</v>
      </c>
      <c r="E1110" s="58">
        <v>0</v>
      </c>
      <c r="F1110" s="58">
        <v>0</v>
      </c>
      <c r="G1110" s="59">
        <f t="shared" si="36"/>
        <v>2814</v>
      </c>
      <c r="H1110" s="59">
        <f t="shared" si="35"/>
        <v>0</v>
      </c>
      <c r="I1110" s="60"/>
    </row>
    <row r="1111" spans="1:9" x14ac:dyDescent="0.2">
      <c r="A1111" s="57">
        <v>152</v>
      </c>
      <c r="B1111" s="58">
        <f>Bil!C146</f>
        <v>135</v>
      </c>
      <c r="C1111" s="58">
        <f>Bil!D146</f>
        <v>57</v>
      </c>
      <c r="D1111" s="58">
        <f>Bil!E146</f>
        <v>57</v>
      </c>
      <c r="E1111" s="58">
        <v>0</v>
      </c>
      <c r="F1111" s="58">
        <v>0</v>
      </c>
      <c r="G1111" s="59">
        <f t="shared" si="36"/>
        <v>23.085000000000001</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2564231</v>
      </c>
      <c r="D1116" s="58">
        <f>Bil!E151</f>
        <v>2807473</v>
      </c>
      <c r="E1116" s="58">
        <v>0</v>
      </c>
      <c r="F1116" s="58">
        <v>0</v>
      </c>
      <c r="G1116" s="59">
        <f t="shared" si="36"/>
        <v>1145084.78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440039</v>
      </c>
      <c r="D1128" s="58">
        <f>Bil!E163</f>
        <v>398236</v>
      </c>
      <c r="E1128" s="58">
        <v>0</v>
      </c>
      <c r="F1128" s="58">
        <v>0</v>
      </c>
      <c r="G1128" s="59">
        <f t="shared" si="36"/>
        <v>187949.67199999999</v>
      </c>
      <c r="H1128" s="59">
        <f t="shared" si="35"/>
        <v>0</v>
      </c>
      <c r="I1128" s="60"/>
    </row>
    <row r="1129" spans="1:9" x14ac:dyDescent="0.2">
      <c r="A1129" s="57">
        <v>152</v>
      </c>
      <c r="B1129" s="58">
        <f>Bil!C164</f>
        <v>153</v>
      </c>
      <c r="C1129" s="58">
        <f>Bil!D164</f>
        <v>216394</v>
      </c>
      <c r="D1129" s="58">
        <f>Bil!E164</f>
        <v>193894</v>
      </c>
      <c r="E1129" s="58">
        <v>0</v>
      </c>
      <c r="F1129" s="58">
        <v>0</v>
      </c>
      <c r="G1129" s="59">
        <f t="shared" si="36"/>
        <v>92439.84599999999</v>
      </c>
      <c r="H1129" s="59">
        <f t="shared" si="35"/>
        <v>0</v>
      </c>
      <c r="I1129" s="60"/>
    </row>
    <row r="1130" spans="1:9" x14ac:dyDescent="0.2">
      <c r="A1130" s="57">
        <v>152</v>
      </c>
      <c r="B1130" s="58">
        <f>Bil!C165</f>
        <v>154</v>
      </c>
      <c r="C1130" s="58">
        <f>Bil!D165</f>
        <v>1907798</v>
      </c>
      <c r="D1130" s="58">
        <f>Bil!E165</f>
        <v>2450131</v>
      </c>
      <c r="E1130" s="58">
        <v>0</v>
      </c>
      <c r="F1130" s="58">
        <v>0</v>
      </c>
      <c r="G1130" s="59">
        <f t="shared" si="36"/>
        <v>1048441.24</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234788</v>
      </c>
      <c r="E1132" s="58">
        <v>0</v>
      </c>
      <c r="F1132" s="58">
        <v>0</v>
      </c>
      <c r="G1132" s="59">
        <f t="shared" si="36"/>
        <v>73253.856</v>
      </c>
      <c r="H1132" s="59">
        <f t="shared" si="35"/>
        <v>0</v>
      </c>
      <c r="I1132" s="60"/>
    </row>
    <row r="1133" spans="1:9" x14ac:dyDescent="0.2">
      <c r="A1133" s="57">
        <v>152</v>
      </c>
      <c r="B1133" s="58">
        <f>Bil!C168</f>
        <v>157</v>
      </c>
      <c r="C1133" s="58">
        <f>Bil!D168</f>
        <v>151807</v>
      </c>
      <c r="D1133" s="58">
        <f>Bil!E168</f>
        <v>106467</v>
      </c>
      <c r="E1133" s="58">
        <v>0</v>
      </c>
      <c r="F1133" s="58">
        <v>0</v>
      </c>
      <c r="G1133" s="59">
        <f t="shared" si="36"/>
        <v>57264.337</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63186403</v>
      </c>
      <c r="D1138" s="58">
        <f>Bil!E173</f>
        <v>61616505</v>
      </c>
      <c r="E1138" s="58">
        <v>0</v>
      </c>
      <c r="F1138" s="58">
        <v>0</v>
      </c>
      <c r="G1138" s="59">
        <f t="shared" si="36"/>
        <v>30199944.906000003</v>
      </c>
      <c r="H1138" s="59">
        <f t="shared" si="35"/>
        <v>0</v>
      </c>
      <c r="I1138" s="60"/>
    </row>
    <row r="1139" spans="1:9" x14ac:dyDescent="0.2">
      <c r="A1139" s="57">
        <v>152</v>
      </c>
      <c r="B1139" s="58">
        <f>Bil!C174</f>
        <v>163</v>
      </c>
      <c r="C1139" s="58">
        <f>Bil!D174</f>
        <v>2831929</v>
      </c>
      <c r="D1139" s="58">
        <f>Bil!E174</f>
        <v>2403453</v>
      </c>
      <c r="E1139" s="58">
        <v>0</v>
      </c>
      <c r="F1139" s="58">
        <v>0</v>
      </c>
      <c r="G1139" s="59">
        <f t="shared" si="36"/>
        <v>1245130.105</v>
      </c>
      <c r="H1139" s="59">
        <f t="shared" si="35"/>
        <v>0</v>
      </c>
      <c r="I1139" s="60"/>
    </row>
    <row r="1140" spans="1:9" x14ac:dyDescent="0.2">
      <c r="A1140" s="57">
        <v>152</v>
      </c>
      <c r="B1140" s="58">
        <f>Bil!C175</f>
        <v>164</v>
      </c>
      <c r="C1140" s="58">
        <f>Bil!D175</f>
        <v>2281075</v>
      </c>
      <c r="D1140" s="58">
        <f>Bil!E175</f>
        <v>2296876</v>
      </c>
      <c r="E1140" s="58">
        <v>0</v>
      </c>
      <c r="F1140" s="58">
        <v>0</v>
      </c>
      <c r="G1140" s="59">
        <f t="shared" si="36"/>
        <v>1127471.628</v>
      </c>
      <c r="H1140" s="59">
        <f t="shared" si="35"/>
        <v>0</v>
      </c>
      <c r="I1140" s="60"/>
    </row>
    <row r="1141" spans="1:9" x14ac:dyDescent="0.2">
      <c r="A1141" s="57">
        <v>152</v>
      </c>
      <c r="B1141" s="58">
        <f>Bil!C176</f>
        <v>165</v>
      </c>
      <c r="C1141" s="58">
        <f>Bil!D176</f>
        <v>1516274</v>
      </c>
      <c r="D1141" s="58">
        <f>Bil!E176</f>
        <v>1617779</v>
      </c>
      <c r="E1141" s="58">
        <v>0</v>
      </c>
      <c r="F1141" s="58">
        <v>0</v>
      </c>
      <c r="G1141" s="59">
        <f t="shared" si="36"/>
        <v>784052.28</v>
      </c>
      <c r="H1141" s="59">
        <f t="shared" si="35"/>
        <v>0</v>
      </c>
      <c r="I1141" s="60"/>
    </row>
    <row r="1142" spans="1:9" x14ac:dyDescent="0.2">
      <c r="A1142" s="57">
        <v>152</v>
      </c>
      <c r="B1142" s="58">
        <f>Bil!C177</f>
        <v>166</v>
      </c>
      <c r="C1142" s="58">
        <f>Bil!D177</f>
        <v>608587</v>
      </c>
      <c r="D1142" s="58">
        <f>Bil!E177</f>
        <v>623702</v>
      </c>
      <c r="E1142" s="58">
        <v>0</v>
      </c>
      <c r="F1142" s="58">
        <v>0</v>
      </c>
      <c r="G1142" s="59">
        <f t="shared" si="36"/>
        <v>308094.50600000005</v>
      </c>
      <c r="H1142" s="59">
        <f t="shared" si="35"/>
        <v>0</v>
      </c>
      <c r="I1142" s="60"/>
    </row>
    <row r="1143" spans="1:9" x14ac:dyDescent="0.2">
      <c r="A1143" s="57">
        <v>152</v>
      </c>
      <c r="B1143" s="58">
        <f>Bil!C178</f>
        <v>167</v>
      </c>
      <c r="C1143" s="58">
        <f>Bil!D178</f>
        <v>3498</v>
      </c>
      <c r="D1143" s="58">
        <f>Bil!E178</f>
        <v>4379</v>
      </c>
      <c r="E1143" s="58">
        <v>0</v>
      </c>
      <c r="F1143" s="58">
        <v>0</v>
      </c>
      <c r="G1143" s="59">
        <f t="shared" si="36"/>
        <v>2046.752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3498</v>
      </c>
      <c r="D1146" s="58">
        <f>Bil!E181</f>
        <v>4379</v>
      </c>
      <c r="E1146" s="58">
        <v>0</v>
      </c>
      <c r="F1146" s="58">
        <v>0</v>
      </c>
      <c r="G1146" s="59">
        <f t="shared" si="36"/>
        <v>2083.5200000000004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152716</v>
      </c>
      <c r="D1150" s="58">
        <f>Bil!E185</f>
        <v>51016</v>
      </c>
      <c r="E1150" s="58">
        <v>0</v>
      </c>
      <c r="F1150" s="58">
        <v>0</v>
      </c>
      <c r="G1150" s="59">
        <f t="shared" si="36"/>
        <v>44326.152000000002</v>
      </c>
      <c r="H1150" s="59">
        <f t="shared" si="35"/>
        <v>0</v>
      </c>
      <c r="I1150" s="60"/>
    </row>
    <row r="1151" spans="1:9" x14ac:dyDescent="0.2">
      <c r="A1151" s="57">
        <v>152</v>
      </c>
      <c r="B1151" s="58">
        <f>Bil!C186</f>
        <v>175</v>
      </c>
      <c r="C1151" s="58">
        <f>Bil!D186</f>
        <v>550854</v>
      </c>
      <c r="D1151" s="58">
        <f>Bil!E186</f>
        <v>106577</v>
      </c>
      <c r="E1151" s="58">
        <v>0</v>
      </c>
      <c r="F1151" s="58">
        <v>0</v>
      </c>
      <c r="G1151" s="59">
        <f t="shared" si="36"/>
        <v>133701.4</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60354474</v>
      </c>
      <c r="D1199" s="58">
        <f>Bil!E234</f>
        <v>59213052</v>
      </c>
      <c r="E1199" s="58">
        <v>0</v>
      </c>
      <c r="F1199" s="58">
        <v>0</v>
      </c>
      <c r="G1199" s="59">
        <f t="shared" si="38"/>
        <v>39868068.894000001</v>
      </c>
      <c r="H1199" s="59">
        <f t="shared" si="37"/>
        <v>0</v>
      </c>
      <c r="I1199" s="60"/>
    </row>
    <row r="1200" spans="1:9" x14ac:dyDescent="0.2">
      <c r="A1200" s="57">
        <v>152</v>
      </c>
      <c r="B1200" s="58">
        <f>Bil!C235</f>
        <v>224</v>
      </c>
      <c r="C1200" s="58">
        <f>Bil!D235</f>
        <v>52122421</v>
      </c>
      <c r="D1200" s="58">
        <f>Bil!E235</f>
        <v>50434762</v>
      </c>
      <c r="E1200" s="58">
        <v>0</v>
      </c>
      <c r="F1200" s="58">
        <v>0</v>
      </c>
      <c r="G1200" s="59">
        <f t="shared" si="38"/>
        <v>34270195.68</v>
      </c>
      <c r="H1200" s="59">
        <f t="shared" si="37"/>
        <v>0</v>
      </c>
      <c r="I1200" s="60"/>
    </row>
    <row r="1201" spans="1:9" x14ac:dyDescent="0.2">
      <c r="A1201" s="57">
        <v>152</v>
      </c>
      <c r="B1201" s="58">
        <f>Bil!C236</f>
        <v>225</v>
      </c>
      <c r="C1201" s="58">
        <f>Bil!D236</f>
        <v>52122421</v>
      </c>
      <c r="D1201" s="58">
        <f>Bil!E236</f>
        <v>50434762</v>
      </c>
      <c r="E1201" s="58">
        <v>0</v>
      </c>
      <c r="F1201" s="58">
        <v>0</v>
      </c>
      <c r="G1201" s="59">
        <f t="shared" si="38"/>
        <v>34423187.625</v>
      </c>
      <c r="H1201" s="59">
        <f t="shared" si="37"/>
        <v>0</v>
      </c>
      <c r="I1201" s="60"/>
    </row>
    <row r="1202" spans="1:9" x14ac:dyDescent="0.2">
      <c r="A1202" s="57">
        <v>152</v>
      </c>
      <c r="B1202" s="58">
        <f>Bil!C237</f>
        <v>226</v>
      </c>
      <c r="C1202" s="58">
        <f>Bil!D237</f>
        <v>52122421</v>
      </c>
      <c r="D1202" s="58">
        <f>Bil!E237</f>
        <v>50434762</v>
      </c>
      <c r="E1202" s="58">
        <v>0</v>
      </c>
      <c r="F1202" s="58">
        <v>0</v>
      </c>
      <c r="G1202" s="59">
        <f t="shared" si="38"/>
        <v>34576179.57</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8258506</v>
      </c>
      <c r="D1208" s="58">
        <f>Bil!E243</f>
        <v>6964381</v>
      </c>
      <c r="E1208" s="58">
        <v>0</v>
      </c>
      <c r="F1208" s="58">
        <v>0</v>
      </c>
      <c r="G1208" s="59">
        <f t="shared" si="38"/>
        <v>5147446.176</v>
      </c>
      <c r="H1208" s="59">
        <f t="shared" si="37"/>
        <v>0</v>
      </c>
      <c r="I1208" s="60"/>
    </row>
    <row r="1209" spans="1:9" x14ac:dyDescent="0.2">
      <c r="A1209" s="57">
        <v>152</v>
      </c>
      <c r="B1209" s="58">
        <f>Bil!C244</f>
        <v>233</v>
      </c>
      <c r="C1209" s="58">
        <f>Bil!D244</f>
        <v>8258506</v>
      </c>
      <c r="D1209" s="58">
        <f>Bil!E244</f>
        <v>6964381</v>
      </c>
      <c r="E1209" s="58">
        <v>0</v>
      </c>
      <c r="F1209" s="58">
        <v>0</v>
      </c>
      <c r="G1209" s="59">
        <f t="shared" si="38"/>
        <v>5169633.4440000001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2597667</v>
      </c>
      <c r="D1212" s="58">
        <f>Bil!E247</f>
        <v>1005723</v>
      </c>
      <c r="E1212" s="58">
        <v>0</v>
      </c>
      <c r="F1212" s="58">
        <v>0</v>
      </c>
      <c r="G1212" s="59">
        <f t="shared" si="38"/>
        <v>1087750.6680000001</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2597667</v>
      </c>
      <c r="D1214" s="58">
        <f>Bil!E249</f>
        <v>1005723</v>
      </c>
      <c r="E1214" s="58">
        <v>0</v>
      </c>
      <c r="F1214" s="58">
        <v>0</v>
      </c>
      <c r="G1214" s="59">
        <f t="shared" si="38"/>
        <v>1096968.8939999999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2569214</v>
      </c>
      <c r="D1216" s="58">
        <f>Bil!E251</f>
        <v>2819632</v>
      </c>
      <c r="E1216" s="58">
        <v>0</v>
      </c>
      <c r="F1216" s="58">
        <v>0</v>
      </c>
      <c r="G1216" s="59">
        <f t="shared" si="38"/>
        <v>1970034.7199999997</v>
      </c>
      <c r="H1216" s="59">
        <f t="shared" si="37"/>
        <v>0</v>
      </c>
      <c r="I1216" s="60"/>
    </row>
    <row r="1217" spans="1:9" x14ac:dyDescent="0.2">
      <c r="A1217" s="57">
        <v>152</v>
      </c>
      <c r="B1217" s="58">
        <f>Bil!C252</f>
        <v>241</v>
      </c>
      <c r="C1217" s="58">
        <f>Bil!D252</f>
        <v>2000</v>
      </c>
      <c r="D1217" s="58">
        <f>Bil!E252</f>
        <v>0</v>
      </c>
      <c r="E1217" s="58">
        <v>0</v>
      </c>
      <c r="F1217" s="58">
        <v>0</v>
      </c>
      <c r="G1217" s="59">
        <f t="shared" si="38"/>
        <v>482</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2217513</v>
      </c>
      <c r="D1220" s="58">
        <f>Bil!E255</f>
        <v>6900863</v>
      </c>
      <c r="E1220" s="58">
        <v>0</v>
      </c>
      <c r="F1220" s="58">
        <v>0</v>
      </c>
      <c r="G1220" s="59">
        <f t="shared" si="38"/>
        <v>3908694.3159999996</v>
      </c>
      <c r="H1220" s="59">
        <f t="shared" si="39"/>
        <v>0</v>
      </c>
      <c r="I1220" s="60"/>
    </row>
    <row r="1221" spans="1:9" x14ac:dyDescent="0.2">
      <c r="A1221" s="57">
        <v>152</v>
      </c>
      <c r="B1221" s="58">
        <f>Bil!C256</f>
        <v>245</v>
      </c>
      <c r="C1221" s="58">
        <f>Bil!D256</f>
        <v>2217513</v>
      </c>
      <c r="D1221" s="58">
        <f>Bil!E256</f>
        <v>6900863</v>
      </c>
      <c r="E1221" s="58">
        <v>0</v>
      </c>
      <c r="F1221" s="58">
        <v>0</v>
      </c>
      <c r="G1221" s="59">
        <f t="shared" si="38"/>
        <v>3924713.5550000002</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2564231</v>
      </c>
      <c r="D1224" s="58">
        <f>Bil!E260</f>
        <v>2807473</v>
      </c>
      <c r="E1224" s="58">
        <v>0</v>
      </c>
      <c r="F1224" s="58">
        <v>0</v>
      </c>
      <c r="G1224" s="59">
        <f t="shared" si="38"/>
        <v>2028435.8959999999</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149807</v>
      </c>
      <c r="D1226" s="58">
        <f>Bil!E262</f>
        <v>106467</v>
      </c>
      <c r="E1226" s="58">
        <v>0</v>
      </c>
      <c r="F1226" s="58">
        <v>0</v>
      </c>
      <c r="G1226" s="59">
        <f t="shared" si="38"/>
        <v>90685.25</v>
      </c>
      <c r="H1226" s="59">
        <f t="shared" si="39"/>
        <v>0</v>
      </c>
      <c r="I1226" s="60"/>
    </row>
    <row r="1227" spans="1:9" x14ac:dyDescent="0.2">
      <c r="A1227" s="57">
        <v>152</v>
      </c>
      <c r="B1227" s="58">
        <f>Bil!C263</f>
        <v>251</v>
      </c>
      <c r="C1227" s="58">
        <f>Bil!D263</f>
        <v>2000</v>
      </c>
      <c r="D1227" s="58">
        <f>Bil!E263</f>
        <v>0</v>
      </c>
      <c r="E1227" s="58">
        <v>0</v>
      </c>
      <c r="F1227" s="58">
        <v>0</v>
      </c>
      <c r="G1227" s="59">
        <f t="shared" si="38"/>
        <v>502</v>
      </c>
      <c r="H1227" s="59">
        <f t="shared" si="39"/>
        <v>0</v>
      </c>
      <c r="I1227" s="60"/>
    </row>
    <row r="1228" spans="1:9" x14ac:dyDescent="0.2">
      <c r="A1228" s="57">
        <v>152</v>
      </c>
      <c r="B1228" s="58">
        <f>Bil!C264</f>
        <v>252</v>
      </c>
      <c r="C1228" s="58">
        <f>Bil!D264</f>
        <v>26437</v>
      </c>
      <c r="D1228" s="58">
        <f>Bil!E264</f>
        <v>35254</v>
      </c>
      <c r="E1228" s="58">
        <v>0</v>
      </c>
      <c r="F1228" s="58">
        <v>0</v>
      </c>
      <c r="G1228" s="59">
        <f t="shared" si="38"/>
        <v>24430.14</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2281075</v>
      </c>
      <c r="D1252" s="58">
        <f>Bil!E288</f>
        <v>2296876</v>
      </c>
      <c r="E1252" s="58">
        <v>0</v>
      </c>
      <c r="F1252" s="58">
        <v>0</v>
      </c>
      <c r="G1252" s="59">
        <f t="shared" si="40"/>
        <v>1897452.2520000003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550854</v>
      </c>
      <c r="D1254" s="58">
        <f>Bil!E290</f>
        <v>106577</v>
      </c>
      <c r="E1254" s="58">
        <v>0</v>
      </c>
      <c r="F1254" s="58">
        <v>0</v>
      </c>
      <c r="G1254" s="59">
        <f t="shared" si="40"/>
        <v>212394.22400000002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30588174</v>
      </c>
      <c r="D1371" s="58">
        <f>RasF!E96</f>
        <v>28958206</v>
      </c>
      <c r="E1371" s="58">
        <v>0</v>
      </c>
      <c r="F1371" s="58">
        <v>0</v>
      </c>
      <c r="G1371" s="59">
        <f t="shared" si="44"/>
        <v>7522889.8100000005</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30588174</v>
      </c>
      <c r="D1376" s="58">
        <f>RasF!E101</f>
        <v>28958206</v>
      </c>
      <c r="E1376" s="58">
        <v>0</v>
      </c>
      <c r="F1376" s="58">
        <v>0</v>
      </c>
      <c r="G1376" s="59">
        <f t="shared" si="44"/>
        <v>7965412.7400000002</v>
      </c>
      <c r="H1376" s="59">
        <f t="shared" si="43"/>
        <v>0</v>
      </c>
      <c r="I1376" s="60"/>
    </row>
    <row r="1377" spans="1:9" x14ac:dyDescent="0.2">
      <c r="A1377" s="57">
        <v>154</v>
      </c>
      <c r="B1377" s="58">
        <f>RasF!C102</f>
        <v>91</v>
      </c>
      <c r="C1377" s="58">
        <f>RasF!D102</f>
        <v>30588174</v>
      </c>
      <c r="D1377" s="58">
        <f>RasF!E102</f>
        <v>28958206</v>
      </c>
      <c r="E1377" s="58">
        <v>0</v>
      </c>
      <c r="F1377" s="58">
        <v>0</v>
      </c>
      <c r="G1377" s="59">
        <f t="shared" si="44"/>
        <v>8053917.3259999994</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30588174</v>
      </c>
      <c r="D1423" s="67">
        <f>RasF!E148</f>
        <v>28958206</v>
      </c>
      <c r="E1423" s="67">
        <v>0</v>
      </c>
      <c r="F1423" s="67">
        <v>0</v>
      </c>
      <c r="G1423" s="68">
        <f t="shared" si="44"/>
        <v>12125128.282000002</v>
      </c>
      <c r="H1423" s="68">
        <f t="shared" si="45"/>
        <v>0</v>
      </c>
      <c r="I1423" s="69"/>
    </row>
    <row r="1424" spans="1:9" x14ac:dyDescent="0.2">
      <c r="A1424" s="62">
        <v>156</v>
      </c>
      <c r="B1424" s="63">
        <f>PVRIO!C12</f>
        <v>1</v>
      </c>
      <c r="C1424" s="70">
        <f>PVRIO!D12</f>
        <v>0</v>
      </c>
      <c r="D1424" s="70">
        <f>PVRIO!E12</f>
        <v>24096</v>
      </c>
      <c r="E1424" s="70">
        <v>0</v>
      </c>
      <c r="F1424" s="70">
        <v>0</v>
      </c>
      <c r="G1424" s="64">
        <f t="shared" si="44"/>
        <v>48.192</v>
      </c>
      <c r="H1424" s="64">
        <f t="shared" si="45"/>
        <v>0</v>
      </c>
      <c r="I1424" s="65">
        <v>0</v>
      </c>
    </row>
    <row r="1425" spans="1:9" x14ac:dyDescent="0.2">
      <c r="A1425" s="57">
        <v>156</v>
      </c>
      <c r="B1425" s="58">
        <f>PVRIO!C13</f>
        <v>2</v>
      </c>
      <c r="C1425" s="61">
        <f>PVRIO!D13</f>
        <v>0</v>
      </c>
      <c r="D1425" s="61">
        <f>PVRIO!E13</f>
        <v>19852</v>
      </c>
      <c r="E1425" s="61">
        <v>0</v>
      </c>
      <c r="F1425" s="61">
        <v>0</v>
      </c>
      <c r="G1425" s="59">
        <f t="shared" ref="G1425:G1467" si="46">B1425/1000*C1425+B1425/500*D1425</f>
        <v>79.408000000000001</v>
      </c>
      <c r="H1425" s="59">
        <f t="shared" si="45"/>
        <v>0</v>
      </c>
      <c r="I1425" s="60">
        <v>0</v>
      </c>
    </row>
    <row r="1426" spans="1:9" x14ac:dyDescent="0.2">
      <c r="A1426" s="57">
        <v>156</v>
      </c>
      <c r="B1426" s="58">
        <f>PVRIO!C14</f>
        <v>3</v>
      </c>
      <c r="C1426" s="61">
        <f>PVRIO!D14</f>
        <v>0</v>
      </c>
      <c r="D1426" s="61">
        <f>PVRIO!E14</f>
        <v>19852</v>
      </c>
      <c r="E1426" s="61">
        <v>0</v>
      </c>
      <c r="F1426" s="61">
        <v>0</v>
      </c>
      <c r="G1426" s="59">
        <f t="shared" si="46"/>
        <v>119.11200000000001</v>
      </c>
      <c r="H1426" s="59">
        <f t="shared" si="45"/>
        <v>0</v>
      </c>
      <c r="I1426" s="60">
        <v>0</v>
      </c>
    </row>
    <row r="1427" spans="1:9" x14ac:dyDescent="0.2">
      <c r="A1427" s="57">
        <v>156</v>
      </c>
      <c r="B1427" s="58">
        <f>PVRIO!C15</f>
        <v>4</v>
      </c>
      <c r="C1427" s="61">
        <f>PVRIO!D15</f>
        <v>0</v>
      </c>
      <c r="D1427" s="61">
        <f>PVRIO!E15</f>
        <v>19852</v>
      </c>
      <c r="E1427" s="61">
        <v>0</v>
      </c>
      <c r="F1427" s="61">
        <v>0</v>
      </c>
      <c r="G1427" s="59">
        <f t="shared" si="46"/>
        <v>158.816</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4244</v>
      </c>
      <c r="E1441" s="61">
        <v>0</v>
      </c>
      <c r="F1441" s="61">
        <v>0</v>
      </c>
      <c r="G1441" s="59">
        <f t="shared" si="46"/>
        <v>152.78399999999999</v>
      </c>
      <c r="H1441" s="59">
        <f t="shared" si="45"/>
        <v>0</v>
      </c>
      <c r="I1441" s="60">
        <v>0</v>
      </c>
    </row>
    <row r="1442" spans="1:9" x14ac:dyDescent="0.2">
      <c r="A1442" s="57">
        <v>156</v>
      </c>
      <c r="B1442" s="58">
        <f>PVRIO!C30</f>
        <v>19</v>
      </c>
      <c r="C1442" s="61">
        <f>PVRIO!D30</f>
        <v>0</v>
      </c>
      <c r="D1442" s="61">
        <f>PVRIO!E30</f>
        <v>4244</v>
      </c>
      <c r="E1442" s="61">
        <v>0</v>
      </c>
      <c r="F1442" s="61">
        <v>0</v>
      </c>
      <c r="G1442" s="59">
        <f t="shared" si="46"/>
        <v>161.27199999999999</v>
      </c>
      <c r="H1442" s="59">
        <f t="shared" si="45"/>
        <v>0</v>
      </c>
      <c r="I1442" s="60">
        <v>0</v>
      </c>
    </row>
    <row r="1443" spans="1:9" x14ac:dyDescent="0.2">
      <c r="A1443" s="57">
        <v>156</v>
      </c>
      <c r="B1443" s="58">
        <f>PVRIO!C31</f>
        <v>20</v>
      </c>
      <c r="C1443" s="61">
        <f>PVRIO!D31</f>
        <v>0</v>
      </c>
      <c r="D1443" s="61">
        <f>PVRIO!E31</f>
        <v>4244</v>
      </c>
      <c r="E1443" s="61">
        <v>0</v>
      </c>
      <c r="F1443" s="61">
        <v>0</v>
      </c>
      <c r="G1443" s="59">
        <f t="shared" si="46"/>
        <v>169.76</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2831929</v>
      </c>
      <c r="D1468" s="70"/>
      <c r="E1468" s="70">
        <v>0</v>
      </c>
      <c r="F1468" s="70">
        <v>0</v>
      </c>
      <c r="G1468" s="64">
        <f t="shared" ref="G1468:G1499" si="51">B1468/1000*C1468</f>
        <v>2831.9290000000001</v>
      </c>
      <c r="H1468" s="64">
        <f t="shared" ref="H1468:H1499" si="52">ABS(C1468-ROUND(C1468,0))</f>
        <v>0</v>
      </c>
      <c r="I1468" s="65"/>
    </row>
    <row r="1469" spans="1:9" x14ac:dyDescent="0.2">
      <c r="A1469" s="73">
        <v>159</v>
      </c>
      <c r="B1469" s="61">
        <f>Obv!C13</f>
        <v>2</v>
      </c>
      <c r="C1469" s="61">
        <f>Obv!D13</f>
        <v>30343997</v>
      </c>
      <c r="D1469" s="61">
        <v>0</v>
      </c>
      <c r="E1469" s="61">
        <v>0</v>
      </c>
      <c r="F1469" s="61">
        <v>0</v>
      </c>
      <c r="G1469" s="59">
        <f t="shared" si="51"/>
        <v>60687.993999999999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28633776</v>
      </c>
      <c r="D1471" s="61">
        <v>0</v>
      </c>
      <c r="E1471" s="61">
        <v>0</v>
      </c>
      <c r="F1471" s="61">
        <v>0</v>
      </c>
      <c r="G1471" s="59">
        <f t="shared" si="51"/>
        <v>114535.10400000001</v>
      </c>
      <c r="H1471" s="59">
        <f t="shared" si="52"/>
        <v>0</v>
      </c>
      <c r="I1471" s="60"/>
    </row>
    <row r="1472" spans="1:9" x14ac:dyDescent="0.2">
      <c r="A1472" s="73">
        <v>159</v>
      </c>
      <c r="B1472" s="61">
        <f>Obv!C16</f>
        <v>5</v>
      </c>
      <c r="C1472" s="61">
        <f>Obv!D16</f>
        <v>18492069</v>
      </c>
      <c r="D1472" s="61">
        <v>0</v>
      </c>
      <c r="E1472" s="61">
        <v>0</v>
      </c>
      <c r="F1472" s="61">
        <v>0</v>
      </c>
      <c r="G1472" s="59">
        <f t="shared" si="51"/>
        <v>92460.345000000001</v>
      </c>
      <c r="H1472" s="59">
        <f t="shared" si="52"/>
        <v>0</v>
      </c>
      <c r="I1472" s="60"/>
    </row>
    <row r="1473" spans="1:9" x14ac:dyDescent="0.2">
      <c r="A1473" s="73">
        <v>159</v>
      </c>
      <c r="B1473" s="61">
        <f>Obv!C17</f>
        <v>6</v>
      </c>
      <c r="C1473" s="61">
        <f>Obv!D17</f>
        <v>8687996</v>
      </c>
      <c r="D1473" s="61">
        <v>0</v>
      </c>
      <c r="E1473" s="61">
        <v>0</v>
      </c>
      <c r="F1473" s="61">
        <v>0</v>
      </c>
      <c r="G1473" s="59">
        <f t="shared" si="51"/>
        <v>52127.976000000002</v>
      </c>
      <c r="H1473" s="59">
        <f t="shared" si="52"/>
        <v>0</v>
      </c>
      <c r="I1473" s="60"/>
    </row>
    <row r="1474" spans="1:9" x14ac:dyDescent="0.2">
      <c r="A1474" s="73">
        <v>159</v>
      </c>
      <c r="B1474" s="61">
        <f>Obv!C18</f>
        <v>7</v>
      </c>
      <c r="C1474" s="61">
        <f>Obv!D18</f>
        <v>41656</v>
      </c>
      <c r="D1474" s="61">
        <v>0</v>
      </c>
      <c r="E1474" s="61">
        <v>0</v>
      </c>
      <c r="F1474" s="61">
        <v>0</v>
      </c>
      <c r="G1474" s="59">
        <f t="shared" si="51"/>
        <v>291.59199999999998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49800</v>
      </c>
      <c r="D1476" s="61">
        <v>0</v>
      </c>
      <c r="E1476" s="61">
        <v>0</v>
      </c>
      <c r="F1476" s="61">
        <v>0</v>
      </c>
      <c r="G1476" s="59">
        <f t="shared" si="51"/>
        <v>448.2</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1362255</v>
      </c>
      <c r="D1478" s="61">
        <v>0</v>
      </c>
      <c r="E1478" s="61">
        <v>0</v>
      </c>
      <c r="F1478" s="61">
        <v>0</v>
      </c>
      <c r="G1478" s="59">
        <f t="shared" si="51"/>
        <v>14984.804999999998</v>
      </c>
      <c r="H1478" s="59">
        <f t="shared" si="52"/>
        <v>0</v>
      </c>
      <c r="I1478" s="60"/>
    </row>
    <row r="1479" spans="1:9" x14ac:dyDescent="0.2">
      <c r="A1479" s="73">
        <v>159</v>
      </c>
      <c r="B1479" s="61">
        <f>Obv!C23</f>
        <v>12</v>
      </c>
      <c r="C1479" s="61">
        <f>Obv!D23</f>
        <v>1710221</v>
      </c>
      <c r="D1479" s="61">
        <v>0</v>
      </c>
      <c r="E1479" s="61">
        <v>0</v>
      </c>
      <c r="F1479" s="61">
        <v>0</v>
      </c>
      <c r="G1479" s="59">
        <f t="shared" si="51"/>
        <v>20522.652000000002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30772473</v>
      </c>
      <c r="D1486" s="61">
        <v>0</v>
      </c>
      <c r="E1486" s="61">
        <v>0</v>
      </c>
      <c r="F1486" s="61">
        <v>0</v>
      </c>
      <c r="G1486" s="59">
        <f t="shared" si="51"/>
        <v>584676.98699999996</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28617976</v>
      </c>
      <c r="D1488" s="61">
        <v>0</v>
      </c>
      <c r="E1488" s="61">
        <v>0</v>
      </c>
      <c r="F1488" s="61">
        <v>0</v>
      </c>
      <c r="G1488" s="59">
        <f t="shared" si="51"/>
        <v>600977.49600000004</v>
      </c>
      <c r="H1488" s="59">
        <f t="shared" si="52"/>
        <v>0</v>
      </c>
      <c r="I1488" s="60"/>
    </row>
    <row r="1489" spans="1:9" x14ac:dyDescent="0.2">
      <c r="A1489" s="73">
        <v>159</v>
      </c>
      <c r="B1489" s="61">
        <f>Obv!C33</f>
        <v>22</v>
      </c>
      <c r="C1489" s="61">
        <f>Obv!D33</f>
        <v>18390565</v>
      </c>
      <c r="D1489" s="61">
        <v>0</v>
      </c>
      <c r="E1489" s="61">
        <v>0</v>
      </c>
      <c r="F1489" s="61">
        <v>0</v>
      </c>
      <c r="G1489" s="59">
        <f t="shared" si="51"/>
        <v>404592.43</v>
      </c>
      <c r="H1489" s="59">
        <f t="shared" si="52"/>
        <v>0</v>
      </c>
      <c r="I1489" s="60"/>
    </row>
    <row r="1490" spans="1:9" x14ac:dyDescent="0.2">
      <c r="A1490" s="73">
        <v>159</v>
      </c>
      <c r="B1490" s="61">
        <f>Obv!C34</f>
        <v>23</v>
      </c>
      <c r="C1490" s="61">
        <f>Obv!D34</f>
        <v>8672881</v>
      </c>
      <c r="D1490" s="61">
        <v>0</v>
      </c>
      <c r="E1490" s="61">
        <v>0</v>
      </c>
      <c r="F1490" s="61">
        <v>0</v>
      </c>
      <c r="G1490" s="59">
        <f t="shared" si="51"/>
        <v>199476.26300000001</v>
      </c>
      <c r="H1490" s="59">
        <f t="shared" si="52"/>
        <v>0</v>
      </c>
      <c r="I1490" s="60"/>
    </row>
    <row r="1491" spans="1:9" x14ac:dyDescent="0.2">
      <c r="A1491" s="73">
        <v>159</v>
      </c>
      <c r="B1491" s="61">
        <f>Obv!C35</f>
        <v>24</v>
      </c>
      <c r="C1491" s="61">
        <f>Obv!D35</f>
        <v>40774</v>
      </c>
      <c r="D1491" s="61">
        <v>0</v>
      </c>
      <c r="E1491" s="61">
        <v>0</v>
      </c>
      <c r="F1491" s="61">
        <v>0</v>
      </c>
      <c r="G1491" s="59">
        <f t="shared" si="51"/>
        <v>978.57600000000002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49800</v>
      </c>
      <c r="D1493" s="61">
        <v>0</v>
      </c>
      <c r="E1493" s="61">
        <v>0</v>
      </c>
      <c r="F1493" s="61">
        <v>0</v>
      </c>
      <c r="G1493" s="59">
        <f t="shared" si="51"/>
        <v>1294.8</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1463956</v>
      </c>
      <c r="D1495" s="61">
        <v>0</v>
      </c>
      <c r="E1495" s="61">
        <v>0</v>
      </c>
      <c r="F1495" s="61">
        <v>0</v>
      </c>
      <c r="G1495" s="59">
        <f t="shared" si="51"/>
        <v>40990.768000000004</v>
      </c>
      <c r="H1495" s="59">
        <f t="shared" si="52"/>
        <v>0</v>
      </c>
      <c r="I1495" s="60"/>
    </row>
    <row r="1496" spans="1:9" x14ac:dyDescent="0.2">
      <c r="A1496" s="73">
        <v>159</v>
      </c>
      <c r="B1496" s="61">
        <f>Obv!C40</f>
        <v>29</v>
      </c>
      <c r="C1496" s="61">
        <f>Obv!D40</f>
        <v>2154497</v>
      </c>
      <c r="D1496" s="61">
        <v>0</v>
      </c>
      <c r="E1496" s="61">
        <v>0</v>
      </c>
      <c r="F1496" s="61">
        <v>0</v>
      </c>
      <c r="G1496" s="59">
        <f t="shared" si="51"/>
        <v>62480.413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2403453</v>
      </c>
      <c r="D1503" s="61">
        <v>0</v>
      </c>
      <c r="E1503" s="61">
        <v>0</v>
      </c>
      <c r="F1503" s="61">
        <v>0</v>
      </c>
      <c r="G1503" s="59">
        <f t="shared" si="53"/>
        <v>86524.30799999999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2403453</v>
      </c>
      <c r="D1557" s="61">
        <v>0</v>
      </c>
      <c r="E1557" s="61">
        <v>0</v>
      </c>
      <c r="F1557" s="61">
        <v>0</v>
      </c>
      <c r="G1557" s="59">
        <f t="shared" si="55"/>
        <v>216310.77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2296876</v>
      </c>
      <c r="D1559" s="61">
        <v>0</v>
      </c>
      <c r="E1559" s="61">
        <v>0</v>
      </c>
      <c r="F1559" s="61">
        <v>0</v>
      </c>
      <c r="G1559" s="59">
        <f t="shared" si="55"/>
        <v>211312.592</v>
      </c>
      <c r="H1559" s="59">
        <f t="shared" si="56"/>
        <v>0</v>
      </c>
      <c r="I1559" s="60"/>
    </row>
    <row r="1560" spans="1:9" x14ac:dyDescent="0.2">
      <c r="A1560" s="73">
        <v>159</v>
      </c>
      <c r="B1560" s="61">
        <f>Obv!C104</f>
        <v>93</v>
      </c>
      <c r="C1560" s="61">
        <f>Obv!D104</f>
        <v>106577</v>
      </c>
      <c r="D1560" s="61">
        <v>0</v>
      </c>
      <c r="E1560" s="61">
        <v>0</v>
      </c>
      <c r="F1560" s="61">
        <v>0</v>
      </c>
      <c r="G1560" s="59">
        <f t="shared" si="55"/>
        <v>9911.6610000000001</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6</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27765</v>
      </c>
      <c r="C6" s="12"/>
      <c r="D6" s="401" t="s">
        <v>3128</v>
      </c>
      <c r="E6" s="402"/>
      <c r="F6" s="15" t="s">
        <v>237</v>
      </c>
      <c r="G6" s="12"/>
      <c r="H6" s="12"/>
      <c r="I6" s="12"/>
      <c r="J6" s="409">
        <f>SUM(Skriveni!G2:G1561)</f>
        <v>769803468.68899953</v>
      </c>
      <c r="K6" s="409"/>
    </row>
    <row r="7" spans="1:11" ht="3" customHeight="1" x14ac:dyDescent="0.2">
      <c r="A7" s="12"/>
      <c r="B7" s="12"/>
      <c r="C7" s="12"/>
      <c r="D7" s="12"/>
      <c r="E7" s="12"/>
      <c r="F7" s="12"/>
      <c r="G7" s="12"/>
      <c r="H7" s="12"/>
      <c r="I7" s="12"/>
      <c r="J7" s="12"/>
      <c r="K7" s="12"/>
    </row>
    <row r="8" spans="1:11" ht="15" customHeight="1" x14ac:dyDescent="0.2">
      <c r="A8" s="22" t="s">
        <v>3125</v>
      </c>
      <c r="B8" s="27">
        <v>1787748</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48000</v>
      </c>
      <c r="C12" s="398" t="s">
        <v>340</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30627510319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8621</v>
      </c>
      <c r="C18" s="351" t="str">
        <f xml:space="preserve"> IF(B18&gt;0,LOOKUP(B18,Sifre!A255:A869,Sifre!B255:B869),"Djelatnost nije upisana")</f>
        <v>Djelatnosti opće medicinske prakse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201</v>
      </c>
      <c r="C22" s="351" t="str">
        <f>IF(B22&gt;0, "Županija: " &amp; LOOKUP(H2,A83:A103,B83:B103) &amp; ", grad/općina: " &amp; LOOKUP(B22,A107:A663,B107:B663),"Šifra grada/općine nije upisana")</f>
        <v>Županija: KOPRIVNIČKO-KRIŽEVAČKA, grad/općina: KOPRIVNICA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30867018</v>
      </c>
      <c r="K39" s="114">
        <f>PRRAS!E12</f>
        <v>29610758</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26950038</v>
      </c>
      <c r="K40" s="117">
        <f>PRRAS!E159</f>
        <v>27123366</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5660840</v>
      </c>
      <c r="K41" s="117">
        <f>PRRAS!E648</f>
        <v>5958658</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50864166</v>
      </c>
      <c r="K43" s="114">
        <f>Bil!E13</f>
        <v>49219668</v>
      </c>
    </row>
    <row r="44" spans="1:11" ht="12.95" customHeight="1" x14ac:dyDescent="0.2">
      <c r="A44" s="363"/>
      <c r="B44" s="366" t="str">
        <f>Bil!B74</f>
        <v>Financijska imovina (AOP 064+073+081+112+128+140+157+158)</v>
      </c>
      <c r="C44" s="367"/>
      <c r="D44" s="367"/>
      <c r="E44" s="367"/>
      <c r="F44" s="367"/>
      <c r="G44" s="367"/>
      <c r="H44" s="367"/>
      <c r="I44" s="115">
        <f>Bil!C74</f>
        <v>63</v>
      </c>
      <c r="J44" s="116">
        <f>Bil!D74</f>
        <v>12322237</v>
      </c>
      <c r="K44" s="117">
        <f>Bil!E74</f>
        <v>12396837</v>
      </c>
    </row>
    <row r="45" spans="1:11" ht="12.95" customHeight="1" x14ac:dyDescent="0.2">
      <c r="A45" s="363"/>
      <c r="B45" s="366" t="str">
        <f>Bil!B174</f>
        <v xml:space="preserve">Obveze (AOP 164+175+176+192+220) </v>
      </c>
      <c r="C45" s="367"/>
      <c r="D45" s="367"/>
      <c r="E45" s="367"/>
      <c r="F45" s="367"/>
      <c r="G45" s="367"/>
      <c r="H45" s="367"/>
      <c r="I45" s="115">
        <f>Bil!C174</f>
        <v>163</v>
      </c>
      <c r="J45" s="116">
        <f>Bil!D174</f>
        <v>2831929</v>
      </c>
      <c r="K45" s="117">
        <f>Bil!E174</f>
        <v>2403453</v>
      </c>
    </row>
    <row r="46" spans="1:11" ht="12.95" customHeight="1" x14ac:dyDescent="0.2">
      <c r="A46" s="364"/>
      <c r="B46" s="369" t="str">
        <f>Bil!B234</f>
        <v>Vlastiti izvori (224 + 232 - 236 + 240 do 242)</v>
      </c>
      <c r="C46" s="370"/>
      <c r="D46" s="370"/>
      <c r="E46" s="370"/>
      <c r="F46" s="370"/>
      <c r="G46" s="370"/>
      <c r="H46" s="370"/>
      <c r="I46" s="118">
        <f>Bil!C234</f>
        <v>223</v>
      </c>
      <c r="J46" s="119">
        <f>Bil!D234</f>
        <v>60354474</v>
      </c>
      <c r="K46" s="120">
        <f>Bil!E234</f>
        <v>59213052</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30588174</v>
      </c>
      <c r="K51" s="120">
        <f>RasF!E148</f>
        <v>28958206</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24096</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4244</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2831929</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2403453</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2403453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97" activePane="bottomLeft" state="frozen"/>
      <selection pane="bottomLeft" activeCell="E413" sqref="E41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27765</v>
      </c>
      <c r="C4" s="429"/>
      <c r="D4" s="429"/>
      <c r="E4" s="430">
        <f>SUM(Skriveni!G2:G976)</f>
        <v>508639289.44499987</v>
      </c>
      <c r="F4" s="431"/>
    </row>
    <row r="5" spans="1:7" s="23" customFormat="1" ht="15" customHeight="1" x14ac:dyDescent="0.2">
      <c r="B5" s="428" t="str">
        <f>"Naziv: "&amp;IF(RefStr!B10&lt;&gt;"",RefStr!B10,"_______________________________________")</f>
        <v>Naziv: DOM ZDRAVLJA KOPRIVNIČKO-KRIŽEVAČKA ŽUPANIJA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8621 Djelatnosti opće medicinske prakse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30867018</v>
      </c>
      <c r="E12" s="147">
        <f>E13+E50+E56+E85+E116+E134+E141+E147</f>
        <v>29610758</v>
      </c>
      <c r="F12" s="148">
        <f>IF(D12&lt;&gt;0,IF(E12/D12&gt;=100,"&gt;&gt;100",E12/D12*100),"-")</f>
        <v>95.930089521443236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664075</v>
      </c>
      <c r="E56" s="147">
        <f>E57+E60+E65+E68+E71+E74+E77+E80</f>
        <v>44537</v>
      </c>
      <c r="F56" s="150">
        <f t="shared" si="0"/>
        <v>6.7066219929977784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664075</v>
      </c>
      <c r="E77" s="147">
        <f>SUM(E78:E79)</f>
        <v>44537</v>
      </c>
      <c r="F77" s="150">
        <f t="shared" si="0"/>
        <v>6.7066219929977784</v>
      </c>
    </row>
    <row r="78" spans="1:6" s="8" customFormat="1" x14ac:dyDescent="0.2">
      <c r="A78" s="145" t="s">
        <v>3984</v>
      </c>
      <c r="B78" s="146" t="s">
        <v>920</v>
      </c>
      <c r="C78" s="345">
        <v>67</v>
      </c>
      <c r="D78" s="149"/>
      <c r="E78" s="149">
        <v>44537</v>
      </c>
      <c r="F78" s="148" t="str">
        <f t="shared" ref="F78:F141" si="1">IF(D78&lt;&gt;0,IF(E78/D78&gt;=100,"&gt;&gt;100",E78/D78*100),"-")</f>
        <v>-</v>
      </c>
    </row>
    <row r="79" spans="1:6" s="8" customFormat="1" x14ac:dyDescent="0.2">
      <c r="A79" s="145" t="s">
        <v>3985</v>
      </c>
      <c r="B79" s="146" t="s">
        <v>921</v>
      </c>
      <c r="C79" s="345">
        <v>68</v>
      </c>
      <c r="D79" s="149">
        <v>664075</v>
      </c>
      <c r="E79" s="149"/>
      <c r="F79" s="148">
        <f t="shared" si="1"/>
        <v>0</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68928</v>
      </c>
      <c r="E85" s="147">
        <f>E86+E94+E101+E109</f>
        <v>18269</v>
      </c>
      <c r="F85" s="150">
        <f t="shared" si="1"/>
        <v>26.504468430826371</v>
      </c>
    </row>
    <row r="86" spans="1:6" s="8" customFormat="1" x14ac:dyDescent="0.2">
      <c r="A86" s="145">
        <v>641</v>
      </c>
      <c r="B86" s="146" t="s">
        <v>929</v>
      </c>
      <c r="C86" s="345">
        <v>75</v>
      </c>
      <c r="D86" s="147">
        <f>SUM(D87:D93)</f>
        <v>68928</v>
      </c>
      <c r="E86" s="147">
        <f>SUM(E87:E93)</f>
        <v>18269</v>
      </c>
      <c r="F86" s="150">
        <f t="shared" si="1"/>
        <v>26.504468430826371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29536</v>
      </c>
      <c r="E88" s="149">
        <v>14432</v>
      </c>
      <c r="F88" s="148">
        <f t="shared" si="1"/>
        <v>48.862405200433365</v>
      </c>
    </row>
    <row r="89" spans="1:6" s="8" customFormat="1" x14ac:dyDescent="0.2">
      <c r="A89" s="145">
        <v>6414</v>
      </c>
      <c r="B89" s="146" t="s">
        <v>3157</v>
      </c>
      <c r="C89" s="345">
        <v>78</v>
      </c>
      <c r="D89" s="149">
        <v>39392</v>
      </c>
      <c r="E89" s="149">
        <v>3837</v>
      </c>
      <c r="F89" s="148">
        <f t="shared" si="1"/>
        <v>9.7405564581640949</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2550806</v>
      </c>
      <c r="E116" s="147">
        <f>E117+E122+E130</f>
        <v>2415451</v>
      </c>
      <c r="F116" s="150">
        <f t="shared" si="1"/>
        <v>94.69363801088754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2550806</v>
      </c>
      <c r="E122" s="147">
        <f>SUM(E123:E129)</f>
        <v>2415451</v>
      </c>
      <c r="F122" s="150">
        <f t="shared" si="1"/>
        <v>94.69363801088754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2550806</v>
      </c>
      <c r="E127" s="149">
        <v>2415451</v>
      </c>
      <c r="F127" s="148">
        <f t="shared" si="1"/>
        <v>94.69363801088754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2299067</v>
      </c>
      <c r="E134" s="147">
        <f>E135+E138</f>
        <v>2359021</v>
      </c>
      <c r="F134" s="150">
        <f t="shared" si="1"/>
        <v>102.6077534930474</v>
      </c>
    </row>
    <row r="135" spans="1:6" s="8" customFormat="1" x14ac:dyDescent="0.2">
      <c r="A135" s="145">
        <v>661</v>
      </c>
      <c r="B135" s="146" t="s">
        <v>425</v>
      </c>
      <c r="C135" s="345">
        <v>124</v>
      </c>
      <c r="D135" s="147">
        <f>SUM(D136:D137)</f>
        <v>2299067</v>
      </c>
      <c r="E135" s="147">
        <f>SUM(E136:E137)</f>
        <v>2359021</v>
      </c>
      <c r="F135" s="150">
        <f t="shared" si="1"/>
        <v>102.6077534930474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2299067</v>
      </c>
      <c r="E137" s="149">
        <v>2359021</v>
      </c>
      <c r="F137" s="148">
        <f t="shared" si="1"/>
        <v>102.6077534930474</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24798683</v>
      </c>
      <c r="E141" s="147">
        <f>E142+E146</f>
        <v>24759290</v>
      </c>
      <c r="F141" s="150">
        <f t="shared" si="1"/>
        <v>99.841148822298337</v>
      </c>
    </row>
    <row r="142" spans="1:6" s="8" customFormat="1" ht="24" x14ac:dyDescent="0.2">
      <c r="A142" s="145">
        <v>671</v>
      </c>
      <c r="B142" s="154" t="s">
        <v>1672</v>
      </c>
      <c r="C142" s="345">
        <v>131</v>
      </c>
      <c r="D142" s="147">
        <f>SUM(D143:D145)</f>
        <v>1013949</v>
      </c>
      <c r="E142" s="147">
        <f>SUM(E143:E145)</f>
        <v>1013459</v>
      </c>
      <c r="F142" s="150">
        <f t="shared" ref="F142:F205" si="2">IF(D142&lt;&gt;0,IF(E142/D142&gt;=100,"&gt;&gt;100",E142/D142*100),"-")</f>
        <v>99.951674098006905</v>
      </c>
    </row>
    <row r="143" spans="1:6" s="8" customFormat="1" x14ac:dyDescent="0.2">
      <c r="A143" s="145">
        <v>6711</v>
      </c>
      <c r="B143" s="146" t="s">
        <v>3582</v>
      </c>
      <c r="C143" s="345">
        <v>132</v>
      </c>
      <c r="D143" s="149">
        <v>184500</v>
      </c>
      <c r="E143" s="149">
        <v>184342</v>
      </c>
      <c r="F143" s="148">
        <f t="shared" si="2"/>
        <v>99.914363143631434</v>
      </c>
    </row>
    <row r="144" spans="1:6" s="8" customFormat="1" x14ac:dyDescent="0.2">
      <c r="A144" s="145">
        <v>6712</v>
      </c>
      <c r="B144" s="151" t="s">
        <v>2276</v>
      </c>
      <c r="C144" s="345">
        <v>133</v>
      </c>
      <c r="D144" s="149">
        <v>829449</v>
      </c>
      <c r="E144" s="149">
        <v>829117</v>
      </c>
      <c r="F144" s="148">
        <f t="shared" si="2"/>
        <v>99.959973428143257</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v>23784734</v>
      </c>
      <c r="E146" s="149">
        <v>23745831</v>
      </c>
      <c r="F146" s="148">
        <f t="shared" si="2"/>
        <v>99.836437102891296</v>
      </c>
    </row>
    <row r="147" spans="1:6" s="8" customFormat="1" x14ac:dyDescent="0.2">
      <c r="A147" s="145">
        <v>68</v>
      </c>
      <c r="B147" s="146" t="s">
        <v>428</v>
      </c>
      <c r="C147" s="345">
        <v>136</v>
      </c>
      <c r="D147" s="147">
        <f>D148+D158</f>
        <v>485459</v>
      </c>
      <c r="E147" s="147">
        <f>E148+E158</f>
        <v>14190</v>
      </c>
      <c r="F147" s="150">
        <f t="shared" si="2"/>
        <v>2.9230068862663994</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485459</v>
      </c>
      <c r="E158" s="149">
        <v>14190</v>
      </c>
      <c r="F158" s="148">
        <f t="shared" si="2"/>
        <v>2.9230068862663994</v>
      </c>
    </row>
    <row r="159" spans="1:6" s="8" customFormat="1" x14ac:dyDescent="0.2">
      <c r="A159" s="145">
        <v>3</v>
      </c>
      <c r="B159" s="146" t="s">
        <v>430</v>
      </c>
      <c r="C159" s="345">
        <v>148</v>
      </c>
      <c r="D159" s="147">
        <f>D160+D171+D204+D223+D232+D257+D268</f>
        <v>26950038</v>
      </c>
      <c r="E159" s="147">
        <f>E160+E171+E204+E223+E232+E257+E268</f>
        <v>27123366</v>
      </c>
      <c r="F159" s="150">
        <f t="shared" si="2"/>
        <v>100.64314566087069</v>
      </c>
    </row>
    <row r="160" spans="1:6" s="8" customFormat="1" x14ac:dyDescent="0.2">
      <c r="A160" s="145">
        <v>31</v>
      </c>
      <c r="B160" s="146" t="s">
        <v>431</v>
      </c>
      <c r="C160" s="345">
        <v>149</v>
      </c>
      <c r="D160" s="147">
        <f>D161+D166+D167</f>
        <v>17892601</v>
      </c>
      <c r="E160" s="147">
        <f>E161+E166+E167</f>
        <v>18263455</v>
      </c>
      <c r="F160" s="150">
        <f t="shared" si="2"/>
        <v>102.07266679673906</v>
      </c>
    </row>
    <row r="161" spans="1:6" s="8" customFormat="1" x14ac:dyDescent="0.2">
      <c r="A161" s="145">
        <v>311</v>
      </c>
      <c r="B161" s="146" t="s">
        <v>432</v>
      </c>
      <c r="C161" s="345">
        <v>150</v>
      </c>
      <c r="D161" s="147">
        <f>SUM(D162:D165)</f>
        <v>14819399</v>
      </c>
      <c r="E161" s="147">
        <f>SUM(E162:E165)</f>
        <v>15245394</v>
      </c>
      <c r="F161" s="150">
        <f t="shared" si="2"/>
        <v>102.87457676252593</v>
      </c>
    </row>
    <row r="162" spans="1:6" s="8" customFormat="1" x14ac:dyDescent="0.2">
      <c r="A162" s="145">
        <v>3111</v>
      </c>
      <c r="B162" s="146" t="s">
        <v>385</v>
      </c>
      <c r="C162" s="345">
        <v>151</v>
      </c>
      <c r="D162" s="149">
        <v>14644498</v>
      </c>
      <c r="E162" s="149">
        <v>14952034</v>
      </c>
      <c r="F162" s="148">
        <f t="shared" si="2"/>
        <v>102.10001052955178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174901</v>
      </c>
      <c r="E164" s="149">
        <v>293360</v>
      </c>
      <c r="F164" s="148">
        <f t="shared" si="2"/>
        <v>167.72917250330187</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680076</v>
      </c>
      <c r="E166" s="149">
        <v>704431</v>
      </c>
      <c r="F166" s="148">
        <f t="shared" si="2"/>
        <v>103.58121739335016</v>
      </c>
    </row>
    <row r="167" spans="1:6" s="8" customFormat="1" x14ac:dyDescent="0.2">
      <c r="A167" s="145">
        <v>313</v>
      </c>
      <c r="B167" s="146" t="s">
        <v>2853</v>
      </c>
      <c r="C167" s="345">
        <v>156</v>
      </c>
      <c r="D167" s="147">
        <f>SUM(D168:D170)</f>
        <v>2393126</v>
      </c>
      <c r="E167" s="147">
        <f>SUM(E168:E170)</f>
        <v>2313630</v>
      </c>
      <c r="F167" s="150">
        <f t="shared" si="2"/>
        <v>96.678152341330957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2156325</v>
      </c>
      <c r="E169" s="149">
        <v>2084957</v>
      </c>
      <c r="F169" s="148">
        <f t="shared" si="2"/>
        <v>96.690294830324746</v>
      </c>
    </row>
    <row r="170" spans="1:6" s="8" customFormat="1" x14ac:dyDescent="0.2">
      <c r="A170" s="145">
        <v>3133</v>
      </c>
      <c r="B170" s="146" t="s">
        <v>264</v>
      </c>
      <c r="C170" s="345">
        <v>159</v>
      </c>
      <c r="D170" s="149">
        <v>236801</v>
      </c>
      <c r="E170" s="149">
        <v>228673</v>
      </c>
      <c r="F170" s="148">
        <f t="shared" si="2"/>
        <v>96.567582062575752</v>
      </c>
    </row>
    <row r="171" spans="1:6" s="8" customFormat="1" x14ac:dyDescent="0.2">
      <c r="A171" s="145">
        <v>32</v>
      </c>
      <c r="B171" s="146" t="s">
        <v>433</v>
      </c>
      <c r="C171" s="345">
        <v>160</v>
      </c>
      <c r="D171" s="147">
        <f>D172+D177+D185+D195+D196</f>
        <v>8709309</v>
      </c>
      <c r="E171" s="147">
        <f>E172+E177+E185+E195+E196</f>
        <v>8758707</v>
      </c>
      <c r="F171" s="150">
        <f t="shared" si="2"/>
        <v>100.56718621419908</v>
      </c>
    </row>
    <row r="172" spans="1:6" s="8" customFormat="1" x14ac:dyDescent="0.2">
      <c r="A172" s="145">
        <v>321</v>
      </c>
      <c r="B172" s="146" t="s">
        <v>3359</v>
      </c>
      <c r="C172" s="345">
        <v>161</v>
      </c>
      <c r="D172" s="147">
        <f>SUM(D173:D176)</f>
        <v>746683</v>
      </c>
      <c r="E172" s="147">
        <f>SUM(E173:E176)</f>
        <v>900230</v>
      </c>
      <c r="F172" s="150">
        <f t="shared" si="2"/>
        <v>120.56388052225644</v>
      </c>
    </row>
    <row r="173" spans="1:6" s="8" customFormat="1" x14ac:dyDescent="0.2">
      <c r="A173" s="145">
        <v>3211</v>
      </c>
      <c r="B173" s="146" t="s">
        <v>3243</v>
      </c>
      <c r="C173" s="345">
        <v>162</v>
      </c>
      <c r="D173" s="149">
        <v>55130</v>
      </c>
      <c r="E173" s="149">
        <v>87271</v>
      </c>
      <c r="F173" s="148">
        <f t="shared" si="2"/>
        <v>158.30038091783058</v>
      </c>
    </row>
    <row r="174" spans="1:6" s="8" customFormat="1" x14ac:dyDescent="0.2">
      <c r="A174" s="145">
        <v>3212</v>
      </c>
      <c r="B174" s="146" t="s">
        <v>108</v>
      </c>
      <c r="C174" s="345">
        <v>163</v>
      </c>
      <c r="D174" s="149">
        <v>636102</v>
      </c>
      <c r="E174" s="149">
        <v>711942</v>
      </c>
      <c r="F174" s="148">
        <f t="shared" si="2"/>
        <v>111.92261618419688</v>
      </c>
    </row>
    <row r="175" spans="1:6" s="8" customFormat="1" x14ac:dyDescent="0.2">
      <c r="A175" s="145">
        <v>3213</v>
      </c>
      <c r="B175" s="146" t="s">
        <v>2999</v>
      </c>
      <c r="C175" s="345">
        <v>164</v>
      </c>
      <c r="D175" s="149">
        <v>55451</v>
      </c>
      <c r="E175" s="149">
        <v>101017</v>
      </c>
      <c r="F175" s="148">
        <f t="shared" si="2"/>
        <v>182.17345043371625</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3031317</v>
      </c>
      <c r="E177" s="147">
        <f>SUM(E178:E184)</f>
        <v>2962730</v>
      </c>
      <c r="F177" s="150">
        <f t="shared" si="2"/>
        <v>97.737386093239337</v>
      </c>
    </row>
    <row r="178" spans="1:6" s="8" customFormat="1" x14ac:dyDescent="0.2">
      <c r="A178" s="145">
        <v>3221</v>
      </c>
      <c r="B178" s="146" t="s">
        <v>3000</v>
      </c>
      <c r="C178" s="345">
        <v>167</v>
      </c>
      <c r="D178" s="149">
        <v>346505</v>
      </c>
      <c r="E178" s="149">
        <v>342856</v>
      </c>
      <c r="F178" s="148">
        <f t="shared" si="2"/>
        <v>98.946912742961857</v>
      </c>
    </row>
    <row r="179" spans="1:6" s="8" customFormat="1" x14ac:dyDescent="0.2">
      <c r="A179" s="145">
        <v>3222</v>
      </c>
      <c r="B179" s="146" t="s">
        <v>3001</v>
      </c>
      <c r="C179" s="345">
        <v>168</v>
      </c>
      <c r="D179" s="149">
        <v>1529926</v>
      </c>
      <c r="E179" s="149">
        <v>1447988</v>
      </c>
      <c r="F179" s="148">
        <f t="shared" si="2"/>
        <v>94.64431613032265</v>
      </c>
    </row>
    <row r="180" spans="1:6" s="8" customFormat="1" x14ac:dyDescent="0.2">
      <c r="A180" s="145">
        <v>3223</v>
      </c>
      <c r="B180" s="146" t="s">
        <v>3002</v>
      </c>
      <c r="C180" s="345">
        <v>169</v>
      </c>
      <c r="D180" s="149">
        <v>1004554</v>
      </c>
      <c r="E180" s="149">
        <v>958715</v>
      </c>
      <c r="F180" s="148">
        <f t="shared" si="2"/>
        <v>95.436880446446878</v>
      </c>
    </row>
    <row r="181" spans="1:6" s="8" customFormat="1" x14ac:dyDescent="0.2">
      <c r="A181" s="145">
        <v>3224</v>
      </c>
      <c r="B181" s="146" t="s">
        <v>2236</v>
      </c>
      <c r="C181" s="345">
        <v>170</v>
      </c>
      <c r="D181" s="149">
        <v>41261</v>
      </c>
      <c r="E181" s="149">
        <v>37710</v>
      </c>
      <c r="F181" s="148">
        <f t="shared" si="2"/>
        <v>91.393810135479029</v>
      </c>
    </row>
    <row r="182" spans="1:6" s="8" customFormat="1" x14ac:dyDescent="0.2">
      <c r="A182" s="145">
        <v>3225</v>
      </c>
      <c r="B182" s="146" t="s">
        <v>504</v>
      </c>
      <c r="C182" s="345">
        <v>171</v>
      </c>
      <c r="D182" s="149">
        <v>54701</v>
      </c>
      <c r="E182" s="149">
        <v>52956</v>
      </c>
      <c r="F182" s="148">
        <f t="shared" si="2"/>
        <v>96.809930348622515</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54370</v>
      </c>
      <c r="E184" s="149">
        <v>122505</v>
      </c>
      <c r="F184" s="148">
        <f t="shared" si="2"/>
        <v>225.31727055361412</v>
      </c>
    </row>
    <row r="185" spans="1:6" s="8" customFormat="1" x14ac:dyDescent="0.2">
      <c r="A185" s="145">
        <v>323</v>
      </c>
      <c r="B185" s="146" t="s">
        <v>2312</v>
      </c>
      <c r="C185" s="345">
        <v>174</v>
      </c>
      <c r="D185" s="147">
        <f>SUM(D186:D194)</f>
        <v>4546234</v>
      </c>
      <c r="E185" s="147">
        <f>SUM(E186:E194)</f>
        <v>4552100</v>
      </c>
      <c r="F185" s="150">
        <f t="shared" si="2"/>
        <v>100.12902987395722</v>
      </c>
    </row>
    <row r="186" spans="1:6" s="8" customFormat="1" x14ac:dyDescent="0.2">
      <c r="A186" s="145">
        <v>3231</v>
      </c>
      <c r="B186" s="146" t="s">
        <v>855</v>
      </c>
      <c r="C186" s="345">
        <v>175</v>
      </c>
      <c r="D186" s="149">
        <v>224012</v>
      </c>
      <c r="E186" s="149">
        <v>219737</v>
      </c>
      <c r="F186" s="148">
        <f t="shared" si="2"/>
        <v>98.091620091780797</v>
      </c>
    </row>
    <row r="187" spans="1:6" s="8" customFormat="1" x14ac:dyDescent="0.2">
      <c r="A187" s="145">
        <v>3232</v>
      </c>
      <c r="B187" s="146" t="s">
        <v>3870</v>
      </c>
      <c r="C187" s="345">
        <v>176</v>
      </c>
      <c r="D187" s="149">
        <v>918421</v>
      </c>
      <c r="E187" s="149">
        <v>978483</v>
      </c>
      <c r="F187" s="148">
        <f t="shared" si="2"/>
        <v>106.5397023804987</v>
      </c>
    </row>
    <row r="188" spans="1:6" s="8" customFormat="1" x14ac:dyDescent="0.2">
      <c r="A188" s="145">
        <v>3233</v>
      </c>
      <c r="B188" s="146" t="s">
        <v>3871</v>
      </c>
      <c r="C188" s="345">
        <v>177</v>
      </c>
      <c r="D188" s="149">
        <v>51132</v>
      </c>
      <c r="E188" s="149">
        <v>95986</v>
      </c>
      <c r="F188" s="148">
        <f t="shared" si="2"/>
        <v>187.72197449737934</v>
      </c>
    </row>
    <row r="189" spans="1:6" s="8" customFormat="1" x14ac:dyDescent="0.2">
      <c r="A189" s="145">
        <v>3234</v>
      </c>
      <c r="B189" s="146" t="s">
        <v>3872</v>
      </c>
      <c r="C189" s="345">
        <v>178</v>
      </c>
      <c r="D189" s="149">
        <v>528476</v>
      </c>
      <c r="E189" s="149">
        <v>516718</v>
      </c>
      <c r="F189" s="148">
        <f t="shared" si="2"/>
        <v>97.775111831000842</v>
      </c>
    </row>
    <row r="190" spans="1:6" s="8" customFormat="1" x14ac:dyDescent="0.2">
      <c r="A190" s="145">
        <v>3235</v>
      </c>
      <c r="B190" s="146" t="s">
        <v>3873</v>
      </c>
      <c r="C190" s="345">
        <v>179</v>
      </c>
      <c r="D190" s="149">
        <v>17170</v>
      </c>
      <c r="E190" s="149">
        <v>16882</v>
      </c>
      <c r="F190" s="148">
        <f t="shared" si="2"/>
        <v>98.322655794991263</v>
      </c>
    </row>
    <row r="191" spans="1:6" s="8" customFormat="1" x14ac:dyDescent="0.2">
      <c r="A191" s="145">
        <v>3236</v>
      </c>
      <c r="B191" s="146" t="s">
        <v>3874</v>
      </c>
      <c r="C191" s="345">
        <v>180</v>
      </c>
      <c r="D191" s="149">
        <v>941408</v>
      </c>
      <c r="E191" s="149">
        <v>881263</v>
      </c>
      <c r="F191" s="148">
        <f t="shared" si="2"/>
        <v>93.611165403310778</v>
      </c>
    </row>
    <row r="192" spans="1:6" s="8" customFormat="1" x14ac:dyDescent="0.2">
      <c r="A192" s="145">
        <v>3237</v>
      </c>
      <c r="B192" s="146" t="s">
        <v>3875</v>
      </c>
      <c r="C192" s="345">
        <v>181</v>
      </c>
      <c r="D192" s="149">
        <v>964802</v>
      </c>
      <c r="E192" s="149">
        <v>832290</v>
      </c>
      <c r="F192" s="148">
        <f t="shared" si="2"/>
        <v>86.265368438290963</v>
      </c>
    </row>
    <row r="193" spans="1:6" s="8" customFormat="1" x14ac:dyDescent="0.2">
      <c r="A193" s="145">
        <v>3238</v>
      </c>
      <c r="B193" s="146" t="s">
        <v>702</v>
      </c>
      <c r="C193" s="345">
        <v>182</v>
      </c>
      <c r="D193" s="149">
        <v>332885</v>
      </c>
      <c r="E193" s="149">
        <v>313785</v>
      </c>
      <c r="F193" s="148">
        <f t="shared" si="2"/>
        <v>94.262282770326095</v>
      </c>
    </row>
    <row r="194" spans="1:6" s="8" customFormat="1" x14ac:dyDescent="0.2">
      <c r="A194" s="145">
        <v>3239</v>
      </c>
      <c r="B194" s="146" t="s">
        <v>703</v>
      </c>
      <c r="C194" s="345">
        <v>183</v>
      </c>
      <c r="D194" s="149">
        <v>567928</v>
      </c>
      <c r="E194" s="149">
        <v>696956</v>
      </c>
      <c r="F194" s="148">
        <f t="shared" si="2"/>
        <v>122.71907706610696</v>
      </c>
    </row>
    <row r="195" spans="1:6" s="8" customFormat="1" x14ac:dyDescent="0.2">
      <c r="A195" s="145">
        <v>324</v>
      </c>
      <c r="B195" s="146" t="s">
        <v>3584</v>
      </c>
      <c r="C195" s="345">
        <v>184</v>
      </c>
      <c r="D195" s="149">
        <v>409</v>
      </c>
      <c r="E195" s="149">
        <v>0</v>
      </c>
      <c r="F195" s="148">
        <f t="shared" si="2"/>
        <v>0</v>
      </c>
    </row>
    <row r="196" spans="1:6" s="8" customFormat="1" x14ac:dyDescent="0.2">
      <c r="A196" s="145">
        <v>329</v>
      </c>
      <c r="B196" s="146" t="s">
        <v>434</v>
      </c>
      <c r="C196" s="345">
        <v>185</v>
      </c>
      <c r="D196" s="147">
        <f>SUM(D197:D203)</f>
        <v>384666</v>
      </c>
      <c r="E196" s="147">
        <f>SUM(E197:E203)</f>
        <v>343647</v>
      </c>
      <c r="F196" s="150">
        <f t="shared" si="2"/>
        <v>89.336463321426891</v>
      </c>
    </row>
    <row r="197" spans="1:6" s="8" customFormat="1" x14ac:dyDescent="0.2">
      <c r="A197" s="145">
        <v>3291</v>
      </c>
      <c r="B197" s="151" t="s">
        <v>1965</v>
      </c>
      <c r="C197" s="345">
        <v>186</v>
      </c>
      <c r="D197" s="149">
        <v>60515</v>
      </c>
      <c r="E197" s="149">
        <v>70424</v>
      </c>
      <c r="F197" s="148">
        <f t="shared" si="2"/>
        <v>116.37445261505412</v>
      </c>
    </row>
    <row r="198" spans="1:6" s="8" customFormat="1" x14ac:dyDescent="0.2">
      <c r="A198" s="145">
        <v>3292</v>
      </c>
      <c r="B198" s="146" t="s">
        <v>1966</v>
      </c>
      <c r="C198" s="345">
        <v>187</v>
      </c>
      <c r="D198" s="149">
        <v>191827</v>
      </c>
      <c r="E198" s="149">
        <v>138502</v>
      </c>
      <c r="F198" s="148">
        <f t="shared" si="2"/>
        <v>72.201514906660691</v>
      </c>
    </row>
    <row r="199" spans="1:6" s="8" customFormat="1" x14ac:dyDescent="0.2">
      <c r="A199" s="145">
        <v>3293</v>
      </c>
      <c r="B199" s="146" t="s">
        <v>1967</v>
      </c>
      <c r="C199" s="345">
        <v>188</v>
      </c>
      <c r="D199" s="149">
        <v>11208</v>
      </c>
      <c r="E199" s="149">
        <v>18843</v>
      </c>
      <c r="F199" s="148">
        <f t="shared" si="2"/>
        <v>168.12098501070665</v>
      </c>
    </row>
    <row r="200" spans="1:6" s="8" customFormat="1" x14ac:dyDescent="0.2">
      <c r="A200" s="145">
        <v>3294</v>
      </c>
      <c r="B200" s="146" t="s">
        <v>2313</v>
      </c>
      <c r="C200" s="345">
        <v>189</v>
      </c>
      <c r="D200" s="149">
        <v>2820</v>
      </c>
      <c r="E200" s="149">
        <v>3000</v>
      </c>
      <c r="F200" s="148">
        <f t="shared" si="2"/>
        <v>106.38297872340425</v>
      </c>
    </row>
    <row r="201" spans="1:6" s="8" customFormat="1" x14ac:dyDescent="0.2">
      <c r="A201" s="145">
        <v>3295</v>
      </c>
      <c r="B201" s="146" t="s">
        <v>3585</v>
      </c>
      <c r="C201" s="345">
        <v>190</v>
      </c>
      <c r="D201" s="149">
        <v>89641</v>
      </c>
      <c r="E201" s="149">
        <v>87905</v>
      </c>
      <c r="F201" s="148">
        <f t="shared" si="2"/>
        <v>98.06338617373747</v>
      </c>
    </row>
    <row r="202" spans="1:6" s="8" customFormat="1" x14ac:dyDescent="0.2">
      <c r="A202" s="145" t="s">
        <v>1074</v>
      </c>
      <c r="B202" s="146" t="s">
        <v>1075</v>
      </c>
      <c r="C202" s="345">
        <v>191</v>
      </c>
      <c r="D202" s="149">
        <v>27988</v>
      </c>
      <c r="E202" s="149">
        <v>15625</v>
      </c>
      <c r="F202" s="148">
        <f t="shared" si="2"/>
        <v>55.827497498928111</v>
      </c>
    </row>
    <row r="203" spans="1:6" s="8" customFormat="1" x14ac:dyDescent="0.2">
      <c r="A203" s="145">
        <v>3299</v>
      </c>
      <c r="B203" s="146" t="s">
        <v>1968</v>
      </c>
      <c r="C203" s="345">
        <v>192</v>
      </c>
      <c r="D203" s="149">
        <v>667</v>
      </c>
      <c r="E203" s="149">
        <v>9348</v>
      </c>
      <c r="F203" s="148">
        <f t="shared" si="2"/>
        <v>1401.4992503748126</v>
      </c>
    </row>
    <row r="204" spans="1:6" s="8" customFormat="1" x14ac:dyDescent="0.2">
      <c r="A204" s="145">
        <v>34</v>
      </c>
      <c r="B204" s="151" t="s">
        <v>435</v>
      </c>
      <c r="C204" s="345">
        <v>193</v>
      </c>
      <c r="D204" s="147">
        <f>D205+D210+D218</f>
        <v>89538</v>
      </c>
      <c r="E204" s="147">
        <f>E205+E210+E218</f>
        <v>43679</v>
      </c>
      <c r="F204" s="150">
        <f t="shared" si="2"/>
        <v>48.782639773057248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89538</v>
      </c>
      <c r="E218" s="147">
        <f>SUM(E219:E222)</f>
        <v>43679</v>
      </c>
      <c r="F218" s="150">
        <f t="shared" si="3"/>
        <v>48.782639773057248</v>
      </c>
    </row>
    <row r="219" spans="1:6" s="8" customFormat="1" x14ac:dyDescent="0.2">
      <c r="A219" s="145">
        <v>3431</v>
      </c>
      <c r="B219" s="151" t="s">
        <v>3587</v>
      </c>
      <c r="C219" s="345">
        <v>208</v>
      </c>
      <c r="D219" s="149">
        <v>36507</v>
      </c>
      <c r="E219" s="149">
        <v>39016</v>
      </c>
      <c r="F219" s="148">
        <f t="shared" si="3"/>
        <v>106.87265455939956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53031</v>
      </c>
      <c r="E221" s="149">
        <v>4663</v>
      </c>
      <c r="F221" s="148">
        <f t="shared" si="3"/>
        <v>8.7929701495351775</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17266</v>
      </c>
      <c r="E257" s="147">
        <f>E258+E264</f>
        <v>49800</v>
      </c>
      <c r="F257" s="150">
        <f t="shared" si="3"/>
        <v>288.42812463801693</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17266</v>
      </c>
      <c r="E264" s="147">
        <f>SUM(E265:E267)</f>
        <v>49800</v>
      </c>
      <c r="F264" s="150">
        <f t="shared" si="3"/>
        <v>288.42812463801693</v>
      </c>
    </row>
    <row r="265" spans="1:6" s="8" customFormat="1" x14ac:dyDescent="0.2">
      <c r="A265" s="145">
        <v>3721</v>
      </c>
      <c r="B265" s="146" t="s">
        <v>1066</v>
      </c>
      <c r="C265" s="345">
        <v>254</v>
      </c>
      <c r="D265" s="149">
        <v>17266</v>
      </c>
      <c r="E265" s="149">
        <v>49800</v>
      </c>
      <c r="F265" s="148">
        <f t="shared" si="3"/>
        <v>288.42812463801693</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241324</v>
      </c>
      <c r="E268" s="147">
        <f>E269+E273+E277+E283</f>
        <v>7725</v>
      </c>
      <c r="F268" s="150">
        <f t="shared" si="3"/>
        <v>3.2010906499146374</v>
      </c>
    </row>
    <row r="269" spans="1:6" s="8" customFormat="1" x14ac:dyDescent="0.2">
      <c r="A269" s="145">
        <v>381</v>
      </c>
      <c r="B269" s="146" t="s">
        <v>1549</v>
      </c>
      <c r="C269" s="345">
        <v>258</v>
      </c>
      <c r="D269" s="147">
        <f>SUM(D270:D272)</f>
        <v>2000</v>
      </c>
      <c r="E269" s="147">
        <f>SUM(E270:E272)</f>
        <v>2000</v>
      </c>
      <c r="F269" s="150">
        <f t="shared" si="3"/>
        <v>100</v>
      </c>
    </row>
    <row r="270" spans="1:6" s="8" customFormat="1" x14ac:dyDescent="0.2">
      <c r="A270" s="145">
        <v>3811</v>
      </c>
      <c r="B270" s="146" t="s">
        <v>4127</v>
      </c>
      <c r="C270" s="345">
        <v>259</v>
      </c>
      <c r="D270" s="149">
        <v>2000</v>
      </c>
      <c r="E270" s="149">
        <v>2000</v>
      </c>
      <c r="F270" s="148">
        <f t="shared" ref="F270:F299" si="4">IF(D270&lt;&gt;0,IF(E270/D270&gt;=100,"&gt;&gt;100",E270/D270*100),"-")</f>
        <v>100</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239324</v>
      </c>
      <c r="E277" s="147">
        <f>SUM(E278:E282)</f>
        <v>5725</v>
      </c>
      <c r="F277" s="150">
        <f t="shared" si="4"/>
        <v>2.3921545687018435</v>
      </c>
    </row>
    <row r="278" spans="1:6" s="8" customFormat="1" x14ac:dyDescent="0.2">
      <c r="A278" s="145">
        <v>3831</v>
      </c>
      <c r="B278" s="146" t="s">
        <v>2706</v>
      </c>
      <c r="C278" s="345">
        <v>267</v>
      </c>
      <c r="D278" s="149">
        <v>232866</v>
      </c>
      <c r="E278" s="149"/>
      <c r="F278" s="148">
        <f t="shared" si="4"/>
        <v>0</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v>6458</v>
      </c>
      <c r="E281" s="149">
        <v>5725</v>
      </c>
      <c r="F281" s="148">
        <f t="shared" si="4"/>
        <v>88.649736760606999</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26950038</v>
      </c>
      <c r="E292" s="147">
        <f>E159-E290+E291</f>
        <v>27123366</v>
      </c>
      <c r="F292" s="150">
        <f t="shared" si="4"/>
        <v>100.64314566087069</v>
      </c>
    </row>
    <row r="293" spans="1:6" s="8" customFormat="1" x14ac:dyDescent="0.2">
      <c r="A293" s="145" t="s">
        <v>1215</v>
      </c>
      <c r="B293" s="146" t="s">
        <v>3441</v>
      </c>
      <c r="C293" s="345">
        <v>282</v>
      </c>
      <c r="D293" s="147">
        <f>IF(D12&gt;=D292,D12-D292,0)</f>
        <v>3916980</v>
      </c>
      <c r="E293" s="147">
        <f>IF(E12&gt;=E292,E12-E292,0)</f>
        <v>2487392</v>
      </c>
      <c r="F293" s="150">
        <f t="shared" si="4"/>
        <v>63.50280062701367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8850215</v>
      </c>
      <c r="E295" s="149">
        <v>5281607</v>
      </c>
      <c r="F295" s="148">
        <f t="shared" si="4"/>
        <v>59.677725343395615</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2569214</v>
      </c>
      <c r="E297" s="149">
        <v>2819631</v>
      </c>
      <c r="F297" s="148">
        <f t="shared" si="4"/>
        <v>109.74683307813207</v>
      </c>
    </row>
    <row r="298" spans="1:6" s="8" customFormat="1" x14ac:dyDescent="0.2">
      <c r="A298" s="145">
        <v>9661</v>
      </c>
      <c r="B298" s="146" t="s">
        <v>2651</v>
      </c>
      <c r="C298" s="345">
        <v>287</v>
      </c>
      <c r="D298" s="149">
        <v>221378</v>
      </c>
      <c r="E298" s="149">
        <v>37156</v>
      </c>
      <c r="F298" s="148">
        <f t="shared" si="4"/>
        <v>16.78396227267389</v>
      </c>
    </row>
    <row r="299" spans="1:6" s="8" customFormat="1" x14ac:dyDescent="0.2">
      <c r="A299" s="156" t="s">
        <v>1971</v>
      </c>
      <c r="B299" s="157" t="s">
        <v>1972</v>
      </c>
      <c r="C299" s="347">
        <v>288</v>
      </c>
      <c r="D299" s="158">
        <v>1907798</v>
      </c>
      <c r="E299" s="158">
        <v>2450131</v>
      </c>
      <c r="F299" s="159">
        <f t="shared" si="4"/>
        <v>128.42717101076738</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242045</v>
      </c>
      <c r="E301" s="147">
        <f>E302+E314+E347+E351</f>
        <v>24499</v>
      </c>
      <c r="F301" s="150">
        <f t="shared" ref="F301:F364" si="5">IF(D301&lt;&gt;0,IF(E301/D301&gt;=100,"&gt;&gt;100",E301/D301*100),"-")</f>
        <v>10.121671589993596</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242045</v>
      </c>
      <c r="E314" s="147">
        <f>E315+E320+E329+E334+E339+E342</f>
        <v>24499</v>
      </c>
      <c r="F314" s="150">
        <f t="shared" si="5"/>
        <v>10.121671589993596</v>
      </c>
    </row>
    <row r="315" spans="1:6" s="8" customFormat="1" x14ac:dyDescent="0.2">
      <c r="A315" s="145">
        <v>721</v>
      </c>
      <c r="B315" s="146" t="s">
        <v>3242</v>
      </c>
      <c r="C315" s="345">
        <v>303</v>
      </c>
      <c r="D315" s="147">
        <f>SUM(D316:D319)</f>
        <v>33745</v>
      </c>
      <c r="E315" s="147">
        <f>SUM(E316:E319)</f>
        <v>22499</v>
      </c>
      <c r="F315" s="150">
        <f t="shared" si="5"/>
        <v>66.673581271299454</v>
      </c>
    </row>
    <row r="316" spans="1:6" s="8" customFormat="1" x14ac:dyDescent="0.2">
      <c r="A316" s="145">
        <v>7211</v>
      </c>
      <c r="B316" s="146" t="s">
        <v>382</v>
      </c>
      <c r="C316" s="345">
        <v>304</v>
      </c>
      <c r="D316" s="149">
        <v>33745</v>
      </c>
      <c r="E316" s="149">
        <v>22499</v>
      </c>
      <c r="F316" s="148">
        <f t="shared" si="5"/>
        <v>66.673581271299454</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208300</v>
      </c>
      <c r="E329" s="147">
        <f>SUM(E330:E333)</f>
        <v>2000</v>
      </c>
      <c r="F329" s="150">
        <f t="shared" si="5"/>
        <v>0.96015362457993281</v>
      </c>
    </row>
    <row r="330" spans="1:6" s="8" customFormat="1" x14ac:dyDescent="0.2">
      <c r="A330" s="145">
        <v>7231</v>
      </c>
      <c r="B330" s="146" t="s">
        <v>3948</v>
      </c>
      <c r="C330" s="345">
        <v>318</v>
      </c>
      <c r="D330" s="149">
        <v>208300</v>
      </c>
      <c r="E330" s="149">
        <v>2000</v>
      </c>
      <c r="F330" s="148">
        <f t="shared" si="5"/>
        <v>0.96015362457993281</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3638136</v>
      </c>
      <c r="E353" s="147">
        <f>E354+E366+E399+E403+E405</f>
        <v>1834840</v>
      </c>
      <c r="F353" s="150">
        <f t="shared" si="5"/>
        <v>50.433518702984173</v>
      </c>
    </row>
    <row r="354" spans="1:6" s="8" customFormat="1" x14ac:dyDescent="0.2">
      <c r="A354" s="145">
        <v>41</v>
      </c>
      <c r="B354" s="146" t="s">
        <v>3020</v>
      </c>
      <c r="C354" s="345">
        <v>342</v>
      </c>
      <c r="D354" s="147">
        <f>D355+D359</f>
        <v>0</v>
      </c>
      <c r="E354" s="147">
        <f>E355+E359</f>
        <v>43688</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43688</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v>43688</v>
      </c>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1131023</v>
      </c>
      <c r="E366" s="147">
        <f>E367+E372+E381+E386+E391+E394</f>
        <v>1167268</v>
      </c>
      <c r="F366" s="150">
        <f t="shared" si="6"/>
        <v>103.20462094935291</v>
      </c>
    </row>
    <row r="367" spans="1:6" s="8" customFormat="1" x14ac:dyDescent="0.2">
      <c r="A367" s="145">
        <v>421</v>
      </c>
      <c r="B367" s="146" t="s">
        <v>1980</v>
      </c>
      <c r="C367" s="345">
        <v>355</v>
      </c>
      <c r="D367" s="147">
        <f>SUM(D368:D371)</f>
        <v>0</v>
      </c>
      <c r="E367" s="147">
        <f>SUM(E368:E371)</f>
        <v>130125</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v>130125</v>
      </c>
      <c r="F371" s="148" t="str">
        <f t="shared" si="6"/>
        <v>-</v>
      </c>
    </row>
    <row r="372" spans="1:6" s="8" customFormat="1" x14ac:dyDescent="0.2">
      <c r="A372" s="145">
        <v>422</v>
      </c>
      <c r="B372" s="146" t="s">
        <v>1981</v>
      </c>
      <c r="C372" s="345">
        <v>360</v>
      </c>
      <c r="D372" s="147">
        <f>SUM(D373:D380)</f>
        <v>334762</v>
      </c>
      <c r="E372" s="147">
        <f>SUM(E373:E380)</f>
        <v>793265</v>
      </c>
      <c r="F372" s="150">
        <f t="shared" si="6"/>
        <v>236.96387284100348</v>
      </c>
    </row>
    <row r="373" spans="1:6" s="8" customFormat="1" x14ac:dyDescent="0.2">
      <c r="A373" s="145">
        <v>4221</v>
      </c>
      <c r="B373" s="146" t="s">
        <v>3941</v>
      </c>
      <c r="C373" s="345">
        <v>361</v>
      </c>
      <c r="D373" s="149">
        <v>97514</v>
      </c>
      <c r="E373" s="149">
        <v>247865</v>
      </c>
      <c r="F373" s="148">
        <f t="shared" si="6"/>
        <v>254.18401460303136</v>
      </c>
    </row>
    <row r="374" spans="1:6" s="8" customFormat="1" x14ac:dyDescent="0.2">
      <c r="A374" s="145">
        <v>4222</v>
      </c>
      <c r="B374" s="146" t="s">
        <v>3965</v>
      </c>
      <c r="C374" s="345">
        <v>362</v>
      </c>
      <c r="D374" s="149">
        <v>769</v>
      </c>
      <c r="E374" s="149">
        <v>3189</v>
      </c>
      <c r="F374" s="148">
        <f t="shared" si="6"/>
        <v>414.69440832249677</v>
      </c>
    </row>
    <row r="375" spans="1:6" s="8" customFormat="1" x14ac:dyDescent="0.2">
      <c r="A375" s="145">
        <v>4223</v>
      </c>
      <c r="B375" s="146" t="s">
        <v>3943</v>
      </c>
      <c r="C375" s="345">
        <v>363</v>
      </c>
      <c r="D375" s="149">
        <v>107253</v>
      </c>
      <c r="E375" s="149">
        <v>92770</v>
      </c>
      <c r="F375" s="148">
        <f t="shared" si="6"/>
        <v>86.496415018694123</v>
      </c>
    </row>
    <row r="376" spans="1:6" s="8" customFormat="1" x14ac:dyDescent="0.2">
      <c r="A376" s="145">
        <v>4224</v>
      </c>
      <c r="B376" s="146" t="s">
        <v>3944</v>
      </c>
      <c r="C376" s="345">
        <v>364</v>
      </c>
      <c r="D376" s="149">
        <v>74851</v>
      </c>
      <c r="E376" s="149">
        <v>389620</v>
      </c>
      <c r="F376" s="148">
        <f t="shared" si="6"/>
        <v>520.52744786308801</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54375</v>
      </c>
      <c r="E379" s="149">
        <v>59821</v>
      </c>
      <c r="F379" s="148">
        <f t="shared" si="6"/>
        <v>110.01563218390804</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796261</v>
      </c>
      <c r="E381" s="147">
        <f>SUM(E382:E385)</f>
        <v>238878</v>
      </c>
      <c r="F381" s="150">
        <f t="shared" si="6"/>
        <v>29.999962323911383</v>
      </c>
    </row>
    <row r="382" spans="1:6" s="8" customFormat="1" x14ac:dyDescent="0.2">
      <c r="A382" s="145">
        <v>4231</v>
      </c>
      <c r="B382" s="146" t="s">
        <v>3948</v>
      </c>
      <c r="C382" s="345">
        <v>370</v>
      </c>
      <c r="D382" s="149">
        <v>796261</v>
      </c>
      <c r="E382" s="149">
        <v>238878</v>
      </c>
      <c r="F382" s="148">
        <f t="shared" si="6"/>
        <v>29.999962323911383</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5000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5000</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2507113</v>
      </c>
      <c r="E405" s="147">
        <f>SUM(E406:E409)</f>
        <v>623884</v>
      </c>
      <c r="F405" s="150">
        <f t="shared" si="6"/>
        <v>24.884558454285866</v>
      </c>
    </row>
    <row r="406" spans="1:6" s="8" customFormat="1" x14ac:dyDescent="0.2">
      <c r="A406" s="145">
        <v>451</v>
      </c>
      <c r="B406" s="146" t="s">
        <v>2199</v>
      </c>
      <c r="C406" s="345">
        <v>394</v>
      </c>
      <c r="D406" s="149">
        <v>2507113</v>
      </c>
      <c r="E406" s="149">
        <v>623884</v>
      </c>
      <c r="F406" s="148">
        <f t="shared" si="6"/>
        <v>24.884558454285866</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3396091</v>
      </c>
      <c r="E411" s="147">
        <f>IF(E353&gt;=E301, E353-E301, 0)</f>
        <v>1810341</v>
      </c>
      <c r="F411" s="150">
        <f t="shared" si="6"/>
        <v>53.306610453017896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3710264</v>
      </c>
      <c r="E413" s="149"/>
      <c r="F413" s="148">
        <f t="shared" si="6"/>
        <v>0</v>
      </c>
    </row>
    <row r="414" spans="1:6" s="8" customFormat="1" x14ac:dyDescent="0.2">
      <c r="A414" s="145">
        <v>97</v>
      </c>
      <c r="B414" s="146" t="s">
        <v>3304</v>
      </c>
      <c r="C414" s="345">
        <v>402</v>
      </c>
      <c r="D414" s="149">
        <v>2000</v>
      </c>
      <c r="E414" s="149"/>
      <c r="F414" s="148">
        <f t="shared" si="6"/>
        <v>0</v>
      </c>
    </row>
    <row r="415" spans="1:6" s="8" customFormat="1" x14ac:dyDescent="0.2">
      <c r="A415" s="145" t="s">
        <v>1215</v>
      </c>
      <c r="B415" s="146" t="s">
        <v>1992</v>
      </c>
      <c r="C415" s="345">
        <v>403</v>
      </c>
      <c r="D415" s="147">
        <f>D12+D301</f>
        <v>31109063</v>
      </c>
      <c r="E415" s="147">
        <f>E12+E301</f>
        <v>29635257</v>
      </c>
      <c r="F415" s="150">
        <f t="shared" si="6"/>
        <v>95.262454545802299</v>
      </c>
    </row>
    <row r="416" spans="1:6" s="8" customFormat="1" x14ac:dyDescent="0.2">
      <c r="A416" s="145" t="s">
        <v>1215</v>
      </c>
      <c r="B416" s="146" t="s">
        <v>1993</v>
      </c>
      <c r="C416" s="345">
        <v>404</v>
      </c>
      <c r="D416" s="147">
        <f>D292+D353</f>
        <v>30588174</v>
      </c>
      <c r="E416" s="147">
        <f>E292+E353</f>
        <v>28958206</v>
      </c>
      <c r="F416" s="150">
        <f t="shared" si="6"/>
        <v>94.671247783538831</v>
      </c>
    </row>
    <row r="417" spans="1:6" s="8" customFormat="1" x14ac:dyDescent="0.2">
      <c r="A417" s="145" t="s">
        <v>1215</v>
      </c>
      <c r="B417" s="146" t="s">
        <v>1994</v>
      </c>
      <c r="C417" s="345">
        <v>405</v>
      </c>
      <c r="D417" s="147">
        <f>IF(D415&gt;=D416,D415-D416,0)</f>
        <v>520889</v>
      </c>
      <c r="E417" s="147">
        <f>IF(E415&gt;=E416,E415-E416,0)</f>
        <v>677051</v>
      </c>
      <c r="F417" s="150">
        <f t="shared" si="6"/>
        <v>129.97989974831489</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5139951</v>
      </c>
      <c r="E419" s="147">
        <f>IF(E295-E296+E412-E413&gt;=0,E295-E296+E412-E413,0)</f>
        <v>5281607</v>
      </c>
      <c r="F419" s="150">
        <f t="shared" si="6"/>
        <v>102.75597958035007</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2571214</v>
      </c>
      <c r="E421" s="161">
        <f>E297+E414</f>
        <v>2819631</v>
      </c>
      <c r="F421" s="162">
        <f t="shared" si="6"/>
        <v>109.66146730688304</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31109063</v>
      </c>
      <c r="E642" s="147">
        <f>E415+E423</f>
        <v>29635257</v>
      </c>
      <c r="F642" s="148">
        <f t="shared" si="10"/>
        <v>95.262454545802299</v>
      </c>
    </row>
    <row r="643" spans="1:6" s="8" customFormat="1" x14ac:dyDescent="0.2">
      <c r="A643" s="145" t="s">
        <v>1215</v>
      </c>
      <c r="B643" s="146" t="s">
        <v>1246</v>
      </c>
      <c r="C643" s="345">
        <v>630</v>
      </c>
      <c r="D643" s="147">
        <f>D416+D531</f>
        <v>30588174</v>
      </c>
      <c r="E643" s="147">
        <f>E416+E531</f>
        <v>28958206</v>
      </c>
      <c r="F643" s="148">
        <f t="shared" si="10"/>
        <v>94.671247783538831</v>
      </c>
    </row>
    <row r="644" spans="1:6" s="8" customFormat="1" x14ac:dyDescent="0.2">
      <c r="A644" s="145" t="s">
        <v>1215</v>
      </c>
      <c r="B644" s="146" t="s">
        <v>1247</v>
      </c>
      <c r="C644" s="345">
        <v>631</v>
      </c>
      <c r="D644" s="147">
        <f>IF(D642&gt;=D643,D642-D643,0)</f>
        <v>520889</v>
      </c>
      <c r="E644" s="147">
        <f>IF(E642&gt;=E643,E642-E643,0)</f>
        <v>677051</v>
      </c>
      <c r="F644" s="148">
        <f t="shared" si="10"/>
        <v>129.97989974831489</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5139951</v>
      </c>
      <c r="E646" s="147">
        <f>IF(E419-E420+E640-E641&gt;=0,E419-E420+E640-E641,0)</f>
        <v>5281607</v>
      </c>
      <c r="F646" s="148">
        <f t="shared" si="10"/>
        <v>102.75597958035007</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5660840</v>
      </c>
      <c r="E648" s="147">
        <f>IF(E644+E646-E645-E647&gt;=0,E644+E646-E645-E647,0)</f>
        <v>5958658</v>
      </c>
      <c r="F648" s="148">
        <f t="shared" si="10"/>
        <v>105.26102133252309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9894938</v>
      </c>
      <c r="E652" s="149">
        <v>9572705</v>
      </c>
      <c r="F652" s="148">
        <f t="shared" ref="F652:F677" si="11">IF(D652&lt;&gt;0,IF(E652/D652&gt;=100,"&gt;&gt;100",E652/D652*100),"-")</f>
        <v>96.74345609846165</v>
      </c>
    </row>
    <row r="653" spans="1:6" s="8" customFormat="1" x14ac:dyDescent="0.2">
      <c r="A653" s="145" t="s">
        <v>1208</v>
      </c>
      <c r="B653" s="146" t="s">
        <v>2750</v>
      </c>
      <c r="C653" s="345">
        <v>639</v>
      </c>
      <c r="D653" s="149">
        <v>32457412</v>
      </c>
      <c r="E653" s="149">
        <v>30958810</v>
      </c>
      <c r="F653" s="148">
        <f t="shared" si="11"/>
        <v>95.382866631510851</v>
      </c>
    </row>
    <row r="654" spans="1:6" s="8" customFormat="1" x14ac:dyDescent="0.2">
      <c r="A654" s="145" t="s">
        <v>1209</v>
      </c>
      <c r="B654" s="146" t="s">
        <v>3586</v>
      </c>
      <c r="C654" s="345">
        <v>640</v>
      </c>
      <c r="D654" s="149">
        <v>32779645</v>
      </c>
      <c r="E654" s="149">
        <v>31090930</v>
      </c>
      <c r="F654" s="148">
        <f t="shared" si="11"/>
        <v>94.848281608906987</v>
      </c>
    </row>
    <row r="655" spans="1:6" s="8" customFormat="1" x14ac:dyDescent="0.2">
      <c r="A655" s="145">
        <v>11</v>
      </c>
      <c r="B655" s="146" t="s">
        <v>181</v>
      </c>
      <c r="C655" s="345">
        <v>641</v>
      </c>
      <c r="D655" s="147">
        <f>+D652+D653-D654</f>
        <v>9572705</v>
      </c>
      <c r="E655" s="147">
        <f>+E652+E653-E654</f>
        <v>9440585</v>
      </c>
      <c r="F655" s="150">
        <f t="shared" si="11"/>
        <v>98.619825848597657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158</v>
      </c>
      <c r="E657" s="149">
        <v>160</v>
      </c>
      <c r="F657" s="148">
        <f t="shared" si="11"/>
        <v>101.26582278481013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146</v>
      </c>
      <c r="E659" s="149">
        <v>148</v>
      </c>
      <c r="F659" s="148">
        <f t="shared" si="11"/>
        <v>101.36986301369863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v>44537</v>
      </c>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v>664075</v>
      </c>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2246451</v>
      </c>
      <c r="E698" s="149">
        <v>2215734</v>
      </c>
      <c r="F698" s="148">
        <f t="shared" si="12"/>
        <v>98.632643222576405</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71126</v>
      </c>
      <c r="E701" s="149">
        <v>47376</v>
      </c>
      <c r="F701" s="148">
        <f>IF(D701&lt;&gt;0,IF(E701/D701&gt;=100,"&gt;&gt;100",E701/D701*100),"-")</f>
        <v>66.60855383404099</v>
      </c>
    </row>
    <row r="702" spans="1:6" s="8" customFormat="1" x14ac:dyDescent="0.2">
      <c r="A702" s="145">
        <v>31215</v>
      </c>
      <c r="B702" s="146" t="s">
        <v>1641</v>
      </c>
      <c r="C702" s="345">
        <v>688</v>
      </c>
      <c r="D702" s="149">
        <v>44206</v>
      </c>
      <c r="E702" s="149">
        <v>48119</v>
      </c>
      <c r="F702" s="148">
        <f>IF(D702&lt;&gt;0,IF(E702/D702&gt;=100,"&gt;&gt;100",E702/D702*100),"-")</f>
        <v>108.85173958286205</v>
      </c>
    </row>
    <row r="703" spans="1:6" s="8" customFormat="1" x14ac:dyDescent="0.2">
      <c r="A703" s="145">
        <v>32121</v>
      </c>
      <c r="B703" s="146" t="s">
        <v>3797</v>
      </c>
      <c r="C703" s="345">
        <v>689</v>
      </c>
      <c r="D703" s="149">
        <v>596873</v>
      </c>
      <c r="E703" s="149">
        <v>673636</v>
      </c>
      <c r="F703" s="148">
        <f>IF(D703&lt;&gt;0,IF(E703/D703&gt;=100,"&gt;&gt;100",E703/D703*100),"-")</f>
        <v>112.86085984790735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9395</v>
      </c>
      <c r="E705" s="149">
        <v>3717</v>
      </c>
      <c r="F705" s="148">
        <f>IF(D705&lt;&gt;0,IF(E705/D705&gt;=100,"&gt;&gt;100",E705/D705*100),"-")</f>
        <v>39.563597658328895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857944</v>
      </c>
      <c r="E707" s="149">
        <v>761548</v>
      </c>
      <c r="F707" s="148">
        <f>IF(D707&lt;&gt;0,IF(E707/D707&gt;=100,"&gt;&gt;100",E707/D707*100),"-")</f>
        <v>88.764301632740597</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60515</v>
      </c>
      <c r="E710" s="149">
        <v>70424</v>
      </c>
      <c r="F710" s="148">
        <f t="shared" ref="F710:F773" si="13">IF(D710&lt;&gt;0,IF(E710/D710&gt;=100,"&gt;&gt;100",E710/D710*100),"-")</f>
        <v>116.37445261505412</v>
      </c>
    </row>
    <row r="711" spans="1:6" s="8" customFormat="1" x14ac:dyDescent="0.2">
      <c r="A711" s="145" t="s">
        <v>1135</v>
      </c>
      <c r="B711" s="146" t="s">
        <v>1136</v>
      </c>
      <c r="C711" s="345">
        <v>697</v>
      </c>
      <c r="D711" s="149">
        <v>26008</v>
      </c>
      <c r="E711" s="149">
        <v>19836</v>
      </c>
      <c r="F711" s="148">
        <f t="shared" si="13"/>
        <v>76.268840356813286</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17266</v>
      </c>
      <c r="E789" s="149">
        <v>49800</v>
      </c>
      <c r="F789" s="148">
        <f t="shared" si="14"/>
        <v>288.42812463801693</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v>2000</v>
      </c>
      <c r="E799" s="149">
        <v>2000</v>
      </c>
      <c r="F799" s="148">
        <f t="shared" si="14"/>
        <v>100</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Željka Fruk, uni.spec.oec.</v>
      </c>
      <c r="D995" s="293"/>
      <c r="E995" s="293"/>
    </row>
    <row r="996" spans="1:5" ht="15" customHeight="1" x14ac:dyDescent="0.2">
      <c r="A996" s="291" t="str">
        <f>IF(RefStr!H27="","Telefon za kontakt: _________________","Telefon za kontakt: " &amp; RefStr!H27)</f>
        <v>Telefon za kontakt: 048279604</v>
      </c>
      <c r="C996" s="292"/>
    </row>
    <row r="997" spans="1:5" ht="15" customHeight="1" x14ac:dyDescent="0.2">
      <c r="A997" s="291" t="str">
        <f>IF(RefStr!H33="","Odgovorna osoba: _____________________________","Odgovorna osoba: " &amp; RefStr!H33)</f>
        <v>Odgovorna osoba: Marija Krajina, dr.med.</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zoomScale="125" zoomScaleNormal="125" workbookViewId="0">
      <pane ySplit="1" topLeftCell="A236" activePane="bottomLeft" state="frozen"/>
      <selection pane="bottomLeft" activeCell="E244" sqref="E24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27765</v>
      </c>
      <c r="C4" s="429"/>
      <c r="D4" s="429"/>
      <c r="E4" s="430">
        <f>SUM(Skriveni!G977:G1286)</f>
        <v>222717524.081</v>
      </c>
      <c r="F4" s="431"/>
    </row>
    <row r="5" spans="1:6" ht="15" customHeight="1" x14ac:dyDescent="0.2">
      <c r="B5" s="428" t="str">
        <f>"Naziv: "&amp;IF(RefStr!B10&lt;&gt;"",RefStr!B10,"_______________________________________")</f>
        <v>Naziv: DOM ZDRAVLJA KOPRIVNIČKO-KRIŽEVAČKA ŽUPANIJA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8621 Djelatnosti opće medicinske prakse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63186403</v>
      </c>
      <c r="E12" s="96">
        <f>E13+E74</f>
        <v>61616505</v>
      </c>
      <c r="F12" s="123">
        <f t="shared" ref="F12:F75" si="0">IF(D12&gt;0,IF(E12/D12&gt;=100,"&gt;&gt;100",E12/D12*100),"-")</f>
        <v>97.51544964507633</v>
      </c>
    </row>
    <row r="13" spans="1:6" s="3" customFormat="1" x14ac:dyDescent="0.2">
      <c r="A13" s="132">
        <v>0</v>
      </c>
      <c r="B13" s="314" t="s">
        <v>521</v>
      </c>
      <c r="C13" s="303">
        <v>2</v>
      </c>
      <c r="D13" s="97">
        <f>D14+D18+D57+D58+D62+D69</f>
        <v>50864166</v>
      </c>
      <c r="E13" s="97">
        <f>E14+E18+E57+E58+E62+E69</f>
        <v>49219668</v>
      </c>
      <c r="F13" s="124">
        <f t="shared" si="0"/>
        <v>96.766882995781359</v>
      </c>
    </row>
    <row r="14" spans="1:6" s="3" customFormat="1" x14ac:dyDescent="0.2">
      <c r="A14" s="132" t="s">
        <v>1564</v>
      </c>
      <c r="B14" s="314" t="s">
        <v>3259</v>
      </c>
      <c r="C14" s="303">
        <v>3</v>
      </c>
      <c r="D14" s="97">
        <f>D15+D16-D17</f>
        <v>1259850</v>
      </c>
      <c r="E14" s="97">
        <f>E15+E16-E17</f>
        <v>1299292</v>
      </c>
      <c r="F14" s="124">
        <f t="shared" si="0"/>
        <v>103.13069016152716</v>
      </c>
    </row>
    <row r="15" spans="1:6" s="3" customFormat="1" x14ac:dyDescent="0.2">
      <c r="A15" s="132" t="s">
        <v>3260</v>
      </c>
      <c r="B15" s="314" t="s">
        <v>3261</v>
      </c>
      <c r="C15" s="303">
        <v>4</v>
      </c>
      <c r="D15" s="94">
        <v>1150359</v>
      </c>
      <c r="E15" s="94">
        <v>1146114</v>
      </c>
      <c r="F15" s="125">
        <f t="shared" si="0"/>
        <v>99.630984762148174</v>
      </c>
    </row>
    <row r="16" spans="1:6" s="3" customFormat="1" x14ac:dyDescent="0.2">
      <c r="A16" s="132" t="s">
        <v>3262</v>
      </c>
      <c r="B16" s="314" t="s">
        <v>358</v>
      </c>
      <c r="C16" s="303">
        <v>5</v>
      </c>
      <c r="D16" s="94">
        <v>109491</v>
      </c>
      <c r="E16" s="94">
        <v>153178</v>
      </c>
      <c r="F16" s="125">
        <f t="shared" si="0"/>
        <v>139.90008311185395</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49592706</v>
      </c>
      <c r="E18" s="97">
        <f>E19+E25+E35+E41+E47+E51</f>
        <v>47908766</v>
      </c>
      <c r="F18" s="124">
        <f t="shared" si="0"/>
        <v>96.604460341405854</v>
      </c>
    </row>
    <row r="19" spans="1:6" s="3" customFormat="1" x14ac:dyDescent="0.2">
      <c r="A19" s="315" t="s">
        <v>362</v>
      </c>
      <c r="B19" s="314" t="s">
        <v>3928</v>
      </c>
      <c r="C19" s="303">
        <v>8</v>
      </c>
      <c r="D19" s="97">
        <f>SUM(D20:D23)-D24</f>
        <v>43670211</v>
      </c>
      <c r="E19" s="97">
        <f>SUM(E20:E23)-E24</f>
        <v>43398832</v>
      </c>
      <c r="F19" s="124">
        <f t="shared" si="0"/>
        <v>99.378571814090847</v>
      </c>
    </row>
    <row r="20" spans="1:6" s="3" customFormat="1" x14ac:dyDescent="0.2">
      <c r="A20" s="132" t="s">
        <v>363</v>
      </c>
      <c r="B20" s="314" t="s">
        <v>382</v>
      </c>
      <c r="C20" s="303">
        <v>9</v>
      </c>
      <c r="D20" s="94">
        <v>2094409</v>
      </c>
      <c r="E20" s="94">
        <v>2094409</v>
      </c>
      <c r="F20" s="125">
        <f t="shared" si="0"/>
        <v>100</v>
      </c>
    </row>
    <row r="21" spans="1:6" s="3" customFormat="1" x14ac:dyDescent="0.2">
      <c r="A21" s="132" t="s">
        <v>364</v>
      </c>
      <c r="B21" s="314" t="s">
        <v>383</v>
      </c>
      <c r="C21" s="303">
        <v>10</v>
      </c>
      <c r="D21" s="94">
        <v>56567384</v>
      </c>
      <c r="E21" s="94">
        <v>56938056</v>
      </c>
      <c r="F21" s="125">
        <f t="shared" si="0"/>
        <v>100.65527513169073</v>
      </c>
    </row>
    <row r="22" spans="1:6" s="3" customFormat="1" x14ac:dyDescent="0.2">
      <c r="A22" s="132" t="s">
        <v>365</v>
      </c>
      <c r="B22" s="314" t="s">
        <v>2882</v>
      </c>
      <c r="C22" s="303">
        <v>11</v>
      </c>
      <c r="D22" s="94">
        <v>2504032</v>
      </c>
      <c r="E22" s="94">
        <v>2534084</v>
      </c>
      <c r="F22" s="125">
        <f t="shared" si="0"/>
        <v>101.20014440710024</v>
      </c>
    </row>
    <row r="23" spans="1:6" s="3" customFormat="1" x14ac:dyDescent="0.2">
      <c r="A23" s="132" t="s">
        <v>366</v>
      </c>
      <c r="B23" s="314" t="s">
        <v>384</v>
      </c>
      <c r="C23" s="303">
        <v>12</v>
      </c>
      <c r="D23" s="94">
        <v>1087271</v>
      </c>
      <c r="E23" s="94">
        <v>1217396</v>
      </c>
      <c r="F23" s="125">
        <f t="shared" si="0"/>
        <v>111.96803740741727</v>
      </c>
    </row>
    <row r="24" spans="1:6" s="3" customFormat="1" x14ac:dyDescent="0.2">
      <c r="A24" s="132" t="s">
        <v>367</v>
      </c>
      <c r="B24" s="314" t="s">
        <v>1155</v>
      </c>
      <c r="C24" s="303">
        <v>13</v>
      </c>
      <c r="D24" s="94">
        <f>18008128+574757</f>
        <v>18582885</v>
      </c>
      <c r="E24" s="94">
        <f>18784177+600936</f>
        <v>19385113</v>
      </c>
      <c r="F24" s="125">
        <f t="shared" si="0"/>
        <v>104.31702612376927</v>
      </c>
    </row>
    <row r="25" spans="1:6" s="3" customFormat="1" x14ac:dyDescent="0.2">
      <c r="A25" s="315" t="s">
        <v>1156</v>
      </c>
      <c r="B25" s="314" t="s">
        <v>1261</v>
      </c>
      <c r="C25" s="303">
        <v>14</v>
      </c>
      <c r="D25" s="97">
        <f>SUM(D26:D33)-D34</f>
        <v>4486987</v>
      </c>
      <c r="E25" s="97">
        <f>SUM(E26:E33)-E34</f>
        <v>3145733</v>
      </c>
      <c r="F25" s="124">
        <f t="shared" si="0"/>
        <v>70.107914286357413</v>
      </c>
    </row>
    <row r="26" spans="1:6" s="3" customFormat="1" x14ac:dyDescent="0.2">
      <c r="A26" s="132" t="s">
        <v>1157</v>
      </c>
      <c r="B26" s="314" t="s">
        <v>3941</v>
      </c>
      <c r="C26" s="303">
        <v>15</v>
      </c>
      <c r="D26" s="94">
        <v>3154344</v>
      </c>
      <c r="E26" s="94">
        <v>3259514</v>
      </c>
      <c r="F26" s="125">
        <f t="shared" si="0"/>
        <v>103.33413223161456</v>
      </c>
    </row>
    <row r="27" spans="1:6" s="3" customFormat="1" x14ac:dyDescent="0.2">
      <c r="A27" s="132" t="s">
        <v>1158</v>
      </c>
      <c r="B27" s="314" t="s">
        <v>3965</v>
      </c>
      <c r="C27" s="303">
        <v>16</v>
      </c>
      <c r="D27" s="94">
        <v>99663</v>
      </c>
      <c r="E27" s="94">
        <v>102852</v>
      </c>
      <c r="F27" s="125">
        <f t="shared" si="0"/>
        <v>103.19978326961861</v>
      </c>
    </row>
    <row r="28" spans="1:6" s="3" customFormat="1" x14ac:dyDescent="0.2">
      <c r="A28" s="132" t="s">
        <v>1159</v>
      </c>
      <c r="B28" s="314" t="s">
        <v>3943</v>
      </c>
      <c r="C28" s="303">
        <v>17</v>
      </c>
      <c r="D28" s="94">
        <v>2625829</v>
      </c>
      <c r="E28" s="94">
        <v>2711876</v>
      </c>
      <c r="F28" s="125">
        <f t="shared" si="0"/>
        <v>103.27694606160568</v>
      </c>
    </row>
    <row r="29" spans="1:6" s="3" customFormat="1" x14ac:dyDescent="0.2">
      <c r="A29" s="132" t="s">
        <v>1160</v>
      </c>
      <c r="B29" s="314" t="s">
        <v>3944</v>
      </c>
      <c r="C29" s="303">
        <v>18</v>
      </c>
      <c r="D29" s="94">
        <v>16320221</v>
      </c>
      <c r="E29" s="94">
        <v>16123192</v>
      </c>
      <c r="F29" s="125">
        <f t="shared" si="0"/>
        <v>98.792730809221268</v>
      </c>
    </row>
    <row r="30" spans="1:6" s="3" customFormat="1" x14ac:dyDescent="0.2">
      <c r="A30" s="132" t="s">
        <v>2449</v>
      </c>
      <c r="B30" s="314" t="s">
        <v>2450</v>
      </c>
      <c r="C30" s="303">
        <v>19</v>
      </c>
      <c r="D30" s="94">
        <v>47191</v>
      </c>
      <c r="E30" s="94">
        <v>42856</v>
      </c>
      <c r="F30" s="125">
        <f t="shared" si="0"/>
        <v>90.813926384268186</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384639</v>
      </c>
      <c r="E32" s="94">
        <v>441448</v>
      </c>
      <c r="F32" s="125">
        <f t="shared" si="0"/>
        <v>114.76943315680417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18144900</v>
      </c>
      <c r="E34" s="94">
        <v>19536005</v>
      </c>
      <c r="F34" s="125">
        <f t="shared" si="0"/>
        <v>107.66664462190478</v>
      </c>
    </row>
    <row r="35" spans="1:6" s="3" customFormat="1" x14ac:dyDescent="0.2">
      <c r="A35" s="316" t="s">
        <v>2455</v>
      </c>
      <c r="B35" s="314" t="s">
        <v>3133</v>
      </c>
      <c r="C35" s="303">
        <v>24</v>
      </c>
      <c r="D35" s="97">
        <f>SUM(D36:D39)-D40</f>
        <v>993111</v>
      </c>
      <c r="E35" s="97">
        <f>SUM(E36:E39)-E40</f>
        <v>916803</v>
      </c>
      <c r="F35" s="124">
        <f t="shared" si="0"/>
        <v>92.316266761721494</v>
      </c>
    </row>
    <row r="36" spans="1:6" s="3" customFormat="1" x14ac:dyDescent="0.2">
      <c r="A36" s="272" t="s">
        <v>2870</v>
      </c>
      <c r="B36" s="314" t="s">
        <v>3948</v>
      </c>
      <c r="C36" s="303">
        <v>25</v>
      </c>
      <c r="D36" s="94">
        <v>3333018</v>
      </c>
      <c r="E36" s="94">
        <v>3571896</v>
      </c>
      <c r="F36" s="125">
        <f t="shared" si="0"/>
        <v>107.16701799990278</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2339907</v>
      </c>
      <c r="E40" s="94">
        <v>2655093</v>
      </c>
      <c r="F40" s="125">
        <f t="shared" si="0"/>
        <v>113.47002252653631</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442397</v>
      </c>
      <c r="E51" s="97">
        <f>SUM(E52:E55)-E56</f>
        <v>447398</v>
      </c>
      <c r="F51" s="124">
        <f t="shared" si="0"/>
        <v>101.13043262047437</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442397</v>
      </c>
      <c r="E53" s="94">
        <v>447398</v>
      </c>
      <c r="F53" s="125">
        <f t="shared" si="0"/>
        <v>101.13043262047437</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v>11610</v>
      </c>
      <c r="E57" s="94">
        <v>11610</v>
      </c>
      <c r="F57" s="125">
        <f t="shared" si="0"/>
        <v>100</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319961</v>
      </c>
      <c r="E60" s="94">
        <v>367729</v>
      </c>
      <c r="F60" s="125">
        <f t="shared" si="0"/>
        <v>114.92931951081538</v>
      </c>
    </row>
    <row r="61" spans="1:6" s="3" customFormat="1" x14ac:dyDescent="0.2">
      <c r="A61" s="132" t="s">
        <v>456</v>
      </c>
      <c r="B61" s="314" t="s">
        <v>617</v>
      </c>
      <c r="C61" s="303">
        <v>50</v>
      </c>
      <c r="D61" s="94">
        <v>319961</v>
      </c>
      <c r="E61" s="94">
        <v>367729</v>
      </c>
      <c r="F61" s="125">
        <f t="shared" si="0"/>
        <v>114.92931951081538</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12322237</v>
      </c>
      <c r="E74" s="97">
        <f>E75+E84+E92+E123+E139+E151+E168+E169</f>
        <v>12396837</v>
      </c>
      <c r="F74" s="124">
        <f t="shared" si="0"/>
        <v>100.60540955347636</v>
      </c>
    </row>
    <row r="75" spans="1:6" s="3" customFormat="1" x14ac:dyDescent="0.2">
      <c r="A75" s="272" t="s">
        <v>2744</v>
      </c>
      <c r="B75" s="314" t="s">
        <v>322</v>
      </c>
      <c r="C75" s="303">
        <v>64</v>
      </c>
      <c r="D75" s="97">
        <f>+D76+D81+D82+D83</f>
        <v>9572705</v>
      </c>
      <c r="E75" s="97">
        <f>+E76+E81+E82+E83</f>
        <v>9440586</v>
      </c>
      <c r="F75" s="124">
        <f t="shared" si="0"/>
        <v>98.619836294965737</v>
      </c>
    </row>
    <row r="76" spans="1:6" s="3" customFormat="1" x14ac:dyDescent="0.2">
      <c r="A76" s="132" t="s">
        <v>3429</v>
      </c>
      <c r="B76" s="317" t="s">
        <v>1885</v>
      </c>
      <c r="C76" s="303">
        <v>65</v>
      </c>
      <c r="D76" s="97">
        <f>SUM(D77:D80)</f>
        <v>9572705</v>
      </c>
      <c r="E76" s="97">
        <f>SUM(E77:E80)</f>
        <v>9440586</v>
      </c>
      <c r="F76" s="124">
        <f t="shared" ref="F76:F139" si="1">IF(D76&gt;0,IF(E76/D76&gt;=100,"&gt;&gt;100",E76/D76*100),"-")</f>
        <v>98.619836294965737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9572705</v>
      </c>
      <c r="E78" s="94">
        <v>9440586</v>
      </c>
      <c r="F78" s="125">
        <f t="shared" si="1"/>
        <v>98.619836294965737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0</v>
      </c>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26437</v>
      </c>
      <c r="E84" s="97">
        <f>+E85+SUM(E88:E91)</f>
        <v>35254</v>
      </c>
      <c r="F84" s="124">
        <f t="shared" si="1"/>
        <v>133.35098536142527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0</v>
      </c>
      <c r="E89" s="94"/>
      <c r="F89" s="125" t="str">
        <f t="shared" si="1"/>
        <v>-</v>
      </c>
    </row>
    <row r="90" spans="1:6" s="3" customFormat="1" x14ac:dyDescent="0.2">
      <c r="A90" s="132" t="s">
        <v>4176</v>
      </c>
      <c r="B90" s="317" t="s">
        <v>4177</v>
      </c>
      <c r="C90" s="303">
        <v>79</v>
      </c>
      <c r="D90" s="94">
        <v>0</v>
      </c>
      <c r="E90" s="94"/>
      <c r="F90" s="125" t="str">
        <f t="shared" si="1"/>
        <v>-</v>
      </c>
    </row>
    <row r="91" spans="1:6" s="3" customFormat="1" x14ac:dyDescent="0.2">
      <c r="A91" s="132" t="s">
        <v>4178</v>
      </c>
      <c r="B91" s="317" t="s">
        <v>4179</v>
      </c>
      <c r="C91" s="303">
        <v>80</v>
      </c>
      <c r="D91" s="94">
        <v>26437</v>
      </c>
      <c r="E91" s="94">
        <v>35254</v>
      </c>
      <c r="F91" s="125">
        <f t="shared" si="1"/>
        <v>133.35098536142527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7057</v>
      </c>
      <c r="E139" s="97">
        <f>E140+E147-E150</f>
        <v>7057</v>
      </c>
      <c r="F139" s="124">
        <f t="shared" si="1"/>
        <v>100</v>
      </c>
    </row>
    <row r="140" spans="1:6" s="3" customFormat="1" x14ac:dyDescent="0.2">
      <c r="A140" s="132"/>
      <c r="B140" s="314" t="s">
        <v>2956</v>
      </c>
      <c r="C140" s="303">
        <v>129</v>
      </c>
      <c r="D140" s="97">
        <f>SUM(D141:D146)</f>
        <v>7057</v>
      </c>
      <c r="E140" s="97">
        <f>SUM(E141:E146)</f>
        <v>7057</v>
      </c>
      <c r="F140" s="124">
        <f t="shared" ref="F140:F203" si="2">IF(D140&gt;0,IF(E140/D140&gt;=100,"&gt;&gt;100",E140/D140*100),"-")</f>
        <v>100</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v>7000</v>
      </c>
      <c r="E145" s="94">
        <v>7000</v>
      </c>
      <c r="F145" s="125">
        <f t="shared" si="2"/>
        <v>100</v>
      </c>
    </row>
    <row r="146" spans="1:6" s="3" customFormat="1" x14ac:dyDescent="0.2">
      <c r="A146" s="132" t="s">
        <v>270</v>
      </c>
      <c r="B146" s="317" t="s">
        <v>711</v>
      </c>
      <c r="C146" s="303">
        <v>135</v>
      </c>
      <c r="D146" s="94">
        <v>57</v>
      </c>
      <c r="E146" s="94">
        <v>57</v>
      </c>
      <c r="F146" s="125">
        <f t="shared" si="2"/>
        <v>100</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2564231</v>
      </c>
      <c r="E151" s="97">
        <f>SUM(E152:E154)+SUM(E162:E166)-E167</f>
        <v>2807473</v>
      </c>
      <c r="F151" s="124">
        <f t="shared" si="2"/>
        <v>109.48596284812093</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440039</v>
      </c>
      <c r="E163" s="94">
        <v>398236</v>
      </c>
      <c r="F163" s="125">
        <f t="shared" si="2"/>
        <v>90.500160213072022</v>
      </c>
    </row>
    <row r="164" spans="1:6" s="3" customFormat="1" x14ac:dyDescent="0.2">
      <c r="A164" s="272" t="s">
        <v>3805</v>
      </c>
      <c r="B164" s="317" t="s">
        <v>1338</v>
      </c>
      <c r="C164" s="303">
        <v>153</v>
      </c>
      <c r="D164" s="94">
        <v>216394</v>
      </c>
      <c r="E164" s="94">
        <v>193894</v>
      </c>
      <c r="F164" s="125">
        <f t="shared" si="2"/>
        <v>89.60229950922853</v>
      </c>
    </row>
    <row r="165" spans="1:6" s="3" customFormat="1" x14ac:dyDescent="0.2">
      <c r="A165" s="132" t="s">
        <v>1339</v>
      </c>
      <c r="B165" s="317" t="s">
        <v>1340</v>
      </c>
      <c r="C165" s="303">
        <v>154</v>
      </c>
      <c r="D165" s="94">
        <v>1907798</v>
      </c>
      <c r="E165" s="94">
        <v>2450131</v>
      </c>
      <c r="F165" s="125">
        <f t="shared" si="2"/>
        <v>128.42717101076738</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234788</v>
      </c>
      <c r="F167" s="125" t="str">
        <f t="shared" si="2"/>
        <v>-</v>
      </c>
    </row>
    <row r="168" spans="1:6" s="3" customFormat="1" x14ac:dyDescent="0.2">
      <c r="A168" s="132" t="s">
        <v>3808</v>
      </c>
      <c r="B168" s="317" t="s">
        <v>3809</v>
      </c>
      <c r="C168" s="303">
        <v>157</v>
      </c>
      <c r="D168" s="94">
        <v>151807</v>
      </c>
      <c r="E168" s="94">
        <v>106467</v>
      </c>
      <c r="F168" s="125">
        <f t="shared" si="2"/>
        <v>70.133129565830302</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63186403</v>
      </c>
      <c r="E173" s="97">
        <f>E174+E234</f>
        <v>61616505</v>
      </c>
      <c r="F173" s="124">
        <f t="shared" si="2"/>
        <v>97.51544964507633</v>
      </c>
    </row>
    <row r="174" spans="1:6" s="3" customFormat="1" x14ac:dyDescent="0.2">
      <c r="A174" s="272" t="s">
        <v>3813</v>
      </c>
      <c r="B174" s="314" t="s">
        <v>1145</v>
      </c>
      <c r="C174" s="303">
        <v>163</v>
      </c>
      <c r="D174" s="97">
        <f>D175+D186+D187+D203+D231</f>
        <v>2831929</v>
      </c>
      <c r="E174" s="97">
        <f>E175+E186+E187+E203+E231</f>
        <v>2403453</v>
      </c>
      <c r="F174" s="124">
        <f t="shared" si="2"/>
        <v>84.869818417057772</v>
      </c>
    </row>
    <row r="175" spans="1:6" s="3" customFormat="1" x14ac:dyDescent="0.2">
      <c r="A175" s="272" t="s">
        <v>1181</v>
      </c>
      <c r="B175" s="314" t="s">
        <v>1547</v>
      </c>
      <c r="C175" s="303">
        <v>164</v>
      </c>
      <c r="D175" s="97">
        <f>SUM(D176:D178)+SUM(D182:D185)</f>
        <v>2281075</v>
      </c>
      <c r="E175" s="97">
        <f>SUM(E176:E178)+SUM(E182:E185)</f>
        <v>2296876</v>
      </c>
      <c r="F175" s="124">
        <f t="shared" si="2"/>
        <v>100.69269971395065</v>
      </c>
    </row>
    <row r="176" spans="1:6" s="3" customFormat="1" x14ac:dyDescent="0.2">
      <c r="A176" s="272" t="s">
        <v>1182</v>
      </c>
      <c r="B176" s="314" t="s">
        <v>1183</v>
      </c>
      <c r="C176" s="303">
        <v>165</v>
      </c>
      <c r="D176" s="94">
        <v>1516274</v>
      </c>
      <c r="E176" s="94">
        <v>1617779</v>
      </c>
      <c r="F176" s="125">
        <f t="shared" si="2"/>
        <v>106.69437054252728</v>
      </c>
    </row>
    <row r="177" spans="1:6" s="3" customFormat="1" x14ac:dyDescent="0.2">
      <c r="A177" s="272" t="s">
        <v>1184</v>
      </c>
      <c r="B177" s="314" t="s">
        <v>1185</v>
      </c>
      <c r="C177" s="303">
        <v>166</v>
      </c>
      <c r="D177" s="94">
        <v>608587</v>
      </c>
      <c r="E177" s="94">
        <v>623702</v>
      </c>
      <c r="F177" s="125">
        <f t="shared" si="2"/>
        <v>102.48362189793735</v>
      </c>
    </row>
    <row r="178" spans="1:6" s="3" customFormat="1" x14ac:dyDescent="0.2">
      <c r="A178" s="272" t="s">
        <v>1186</v>
      </c>
      <c r="B178" s="317" t="s">
        <v>2842</v>
      </c>
      <c r="C178" s="303">
        <v>167</v>
      </c>
      <c r="D178" s="97">
        <f>SUM(D179:D181)</f>
        <v>3498</v>
      </c>
      <c r="E178" s="97">
        <f>SUM(E179:E181)</f>
        <v>4379</v>
      </c>
      <c r="F178" s="124">
        <f t="shared" si="2"/>
        <v>125.18582046883932</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3498</v>
      </c>
      <c r="E181" s="94">
        <v>4379</v>
      </c>
      <c r="F181" s="125">
        <f t="shared" si="2"/>
        <v>125.18582046883932</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v>0</v>
      </c>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152716</v>
      </c>
      <c r="E185" s="94">
        <v>51016</v>
      </c>
      <c r="F185" s="125">
        <f t="shared" si="2"/>
        <v>33.405798999449956</v>
      </c>
    </row>
    <row r="186" spans="1:6" s="3" customFormat="1" x14ac:dyDescent="0.2">
      <c r="A186" s="272" t="s">
        <v>3033</v>
      </c>
      <c r="B186" s="314" t="s">
        <v>3034</v>
      </c>
      <c r="C186" s="303">
        <v>175</v>
      </c>
      <c r="D186" s="94">
        <v>550854</v>
      </c>
      <c r="E186" s="94">
        <v>106577</v>
      </c>
      <c r="F186" s="125">
        <f t="shared" si="2"/>
        <v>19.34759482548915</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60354474</v>
      </c>
      <c r="E234" s="97">
        <f>+E235+E243-E247+E251+E252+E253</f>
        <v>59213052</v>
      </c>
      <c r="F234" s="124">
        <f t="shared" si="3"/>
        <v>98.108803002740103</v>
      </c>
    </row>
    <row r="235" spans="1:6" s="3" customFormat="1" x14ac:dyDescent="0.2">
      <c r="A235" s="132" t="s">
        <v>1279</v>
      </c>
      <c r="B235" s="314" t="s">
        <v>3395</v>
      </c>
      <c r="C235" s="303">
        <v>224</v>
      </c>
      <c r="D235" s="97">
        <f>D236-D239</f>
        <v>52122421</v>
      </c>
      <c r="E235" s="97">
        <f>E236-E239</f>
        <v>50434762</v>
      </c>
      <c r="F235" s="124">
        <f t="shared" si="3"/>
        <v>96.762124691023075</v>
      </c>
    </row>
    <row r="236" spans="1:6" s="3" customFormat="1" x14ac:dyDescent="0.2">
      <c r="A236" s="132" t="s">
        <v>1280</v>
      </c>
      <c r="B236" s="314" t="s">
        <v>3396</v>
      </c>
      <c r="C236" s="303">
        <v>225</v>
      </c>
      <c r="D236" s="97">
        <f>SUM(D237:D238)</f>
        <v>52122421</v>
      </c>
      <c r="E236" s="97">
        <f>SUM(E237:E238)</f>
        <v>50434762</v>
      </c>
      <c r="F236" s="124">
        <f t="shared" si="3"/>
        <v>96.762124691023075</v>
      </c>
    </row>
    <row r="237" spans="1:6" s="3" customFormat="1" x14ac:dyDescent="0.2">
      <c r="A237" s="132" t="s">
        <v>1281</v>
      </c>
      <c r="B237" s="314" t="s">
        <v>1282</v>
      </c>
      <c r="C237" s="303">
        <v>226</v>
      </c>
      <c r="D237" s="94">
        <v>52122421</v>
      </c>
      <c r="E237" s="94">
        <v>50434762</v>
      </c>
      <c r="F237" s="125">
        <f t="shared" si="3"/>
        <v>96.762124691023075</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8258506</v>
      </c>
      <c r="E243" s="97">
        <f>SUM(E244:E246)</f>
        <v>6964381</v>
      </c>
      <c r="F243" s="124">
        <f t="shared" si="3"/>
        <v>84.329792822091548</v>
      </c>
    </row>
    <row r="244" spans="1:6" s="3" customFormat="1" x14ac:dyDescent="0.2">
      <c r="A244" s="132" t="s">
        <v>2861</v>
      </c>
      <c r="B244" s="314" t="s">
        <v>4121</v>
      </c>
      <c r="C244" s="303">
        <v>233</v>
      </c>
      <c r="D244" s="94">
        <v>8258506</v>
      </c>
      <c r="E244" s="94">
        <v>6964381</v>
      </c>
      <c r="F244" s="125">
        <f t="shared" si="3"/>
        <v>84.329792822091548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2597667</v>
      </c>
      <c r="E247" s="97">
        <f>SUM(E248:E250)</f>
        <v>1005723</v>
      </c>
      <c r="F247" s="124">
        <f t="shared" si="3"/>
        <v>38.716394364635654</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2597667</v>
      </c>
      <c r="E249" s="94">
        <v>1005723</v>
      </c>
      <c r="F249" s="125">
        <f t="shared" si="3"/>
        <v>38.716394364635654</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2569214</v>
      </c>
      <c r="E251" s="94">
        <v>2819632</v>
      </c>
      <c r="F251" s="125">
        <f t="shared" si="3"/>
        <v>109.7468720005418</v>
      </c>
    </row>
    <row r="252" spans="1:6" s="3" customFormat="1" x14ac:dyDescent="0.2">
      <c r="A252" s="132" t="s">
        <v>2595</v>
      </c>
      <c r="B252" s="317" t="s">
        <v>1574</v>
      </c>
      <c r="C252" s="303">
        <v>241</v>
      </c>
      <c r="D252" s="94">
        <v>2000</v>
      </c>
      <c r="E252" s="94">
        <v>0</v>
      </c>
      <c r="F252" s="125">
        <f t="shared" si="3"/>
        <v>0</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2217513</v>
      </c>
      <c r="E255" s="97">
        <f>E256</f>
        <v>6900863</v>
      </c>
      <c r="F255" s="124">
        <f t="shared" si="3"/>
        <v>311.19831090054493</v>
      </c>
    </row>
    <row r="256" spans="1:6" s="3" customFormat="1" x14ac:dyDescent="0.2">
      <c r="A256" s="319" t="s">
        <v>302</v>
      </c>
      <c r="B256" s="320" t="s">
        <v>303</v>
      </c>
      <c r="C256" s="306">
        <v>245</v>
      </c>
      <c r="D256" s="95">
        <v>2217513</v>
      </c>
      <c r="E256" s="95">
        <v>6900863</v>
      </c>
      <c r="F256" s="126">
        <f t="shared" si="3"/>
        <v>311.19831090054493</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2564231</v>
      </c>
      <c r="E260" s="94">
        <v>2807473</v>
      </c>
      <c r="F260" s="125">
        <f t="shared" si="4"/>
        <v>109.48596284812093</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v>149807</v>
      </c>
      <c r="E262" s="94">
        <v>106467</v>
      </c>
      <c r="F262" s="125">
        <f t="shared" si="4"/>
        <v>71.069442682918691</v>
      </c>
    </row>
    <row r="263" spans="1:6" s="3" customFormat="1" x14ac:dyDescent="0.2">
      <c r="A263" s="132" t="s">
        <v>3174</v>
      </c>
      <c r="B263" s="314" t="s">
        <v>3176</v>
      </c>
      <c r="C263" s="303">
        <v>251</v>
      </c>
      <c r="D263" s="94">
        <v>2000</v>
      </c>
      <c r="E263" s="94"/>
      <c r="F263" s="125">
        <f t="shared" si="4"/>
        <v>0</v>
      </c>
    </row>
    <row r="264" spans="1:6" s="3" customFormat="1" x14ac:dyDescent="0.2">
      <c r="A264" s="321" t="s">
        <v>3401</v>
      </c>
      <c r="B264" s="322" t="s">
        <v>3402</v>
      </c>
      <c r="C264" s="303">
        <v>252</v>
      </c>
      <c r="D264" s="94">
        <v>26437</v>
      </c>
      <c r="E264" s="94">
        <v>35254</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0</v>
      </c>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2281075</v>
      </c>
      <c r="E288" s="94">
        <v>2296876</v>
      </c>
      <c r="F288" s="125">
        <f t="shared" si="4"/>
        <v>100.69269971395065</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550854</v>
      </c>
      <c r="E290" s="94">
        <v>106577</v>
      </c>
      <c r="F290" s="125">
        <f t="shared" si="4"/>
        <v>19.34759482548915</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Željka Fruk, uni.spec.oec.</v>
      </c>
      <c r="B325" s="291"/>
      <c r="D325" s="293"/>
      <c r="E325" s="293"/>
      <c r="F325" s="291"/>
      <c r="G325" s="307"/>
    </row>
    <row r="326" spans="1:7" s="292" customFormat="1" ht="15" customHeight="1" x14ac:dyDescent="0.2">
      <c r="A326" s="291" t="str">
        <f>IF(RefStr!H27="","Telefon za kontakt: _________________","Telefon za kontakt: " &amp; RefStr!H27)</f>
        <v>Telefon za kontakt: 048279604</v>
      </c>
      <c r="B326" s="291"/>
      <c r="F326" s="291"/>
      <c r="G326" s="307"/>
    </row>
    <row r="327" spans="1:7" s="292" customFormat="1" ht="15" customHeight="1" x14ac:dyDescent="0.2">
      <c r="A327" s="291" t="str">
        <f>IF(RefStr!H33="","Odgovorna osoba: _____________________________","Odgovorna osoba: " &amp; RefStr!H33)</f>
        <v>Odgovorna osoba: Marija Krajina, dr.med.</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02" sqref="E10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27765</v>
      </c>
      <c r="C4" s="429"/>
      <c r="D4" s="429"/>
      <c r="E4" s="430">
        <f>SUM(Skriveni!G1287:G1423)</f>
        <v>35667348.158000007</v>
      </c>
      <c r="F4" s="431"/>
    </row>
    <row r="5" spans="1:6" ht="15" customHeight="1" x14ac:dyDescent="0.2">
      <c r="B5" s="428" t="str">
        <f>"Naziv: "&amp;IF(RefStr!B10&lt;&gt;"",RefStr!B10,"_______________________________________")</f>
        <v>Naziv: DOM ZDRAVLJA KOPRIVNIČKO-KRIŽEVAČKA ŽUPANIJA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8621 Djelatnosti opće medicinske prakse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30588174</v>
      </c>
      <c r="E96" s="97">
        <f>E97+E101+E106+E111+E112+E113</f>
        <v>28958206</v>
      </c>
      <c r="F96" s="125">
        <f t="shared" si="1"/>
        <v>94.671247783538831</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30588174</v>
      </c>
      <c r="E101" s="97">
        <f>SUM(E102:E105)</f>
        <v>28958206</v>
      </c>
      <c r="F101" s="125">
        <f t="shared" si="1"/>
        <v>94.671247783538831</v>
      </c>
    </row>
    <row r="102" spans="1:6" s="3" customFormat="1" x14ac:dyDescent="0.2">
      <c r="A102" s="132" t="s">
        <v>3104</v>
      </c>
      <c r="B102" s="105" t="s">
        <v>3105</v>
      </c>
      <c r="C102" s="303">
        <v>91</v>
      </c>
      <c r="D102" s="94">
        <v>30588174</v>
      </c>
      <c r="E102" s="94">
        <f>27123366+1834840</f>
        <v>28958206</v>
      </c>
      <c r="F102" s="125">
        <f t="shared" si="1"/>
        <v>94.671247783538831</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30588174</v>
      </c>
      <c r="E148" s="107">
        <f>E12+E29+E35+E42+E82+E89+E96+E114+E121+E136</f>
        <v>28958206</v>
      </c>
      <c r="F148" s="126">
        <f t="shared" si="2"/>
        <v>94.671247783538831</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Željka Fruk, uni.spec.oec.</v>
      </c>
      <c r="B151" s="291"/>
      <c r="D151" s="293"/>
      <c r="E151" s="293"/>
      <c r="F151" s="291"/>
      <c r="G151" s="307"/>
    </row>
    <row r="152" spans="1:7" s="292" customFormat="1" ht="15" customHeight="1" x14ac:dyDescent="0.2">
      <c r="A152" s="291" t="str">
        <f>IF(RefStr!H27="","Telefon za kontakt: _________________","Telefon za kontakt: " &amp; RefStr!H27)</f>
        <v>Telefon za kontakt: 048279604</v>
      </c>
      <c r="B152" s="291"/>
      <c r="E152" s="291"/>
      <c r="F152" s="291"/>
      <c r="G152" s="307"/>
    </row>
    <row r="153" spans="1:7" s="292" customFormat="1" ht="15" customHeight="1" x14ac:dyDescent="0.2">
      <c r="A153" s="291" t="str">
        <f>IF(RefStr!H33="","Odgovorna osoba: _____________________________","Odgovorna osoba: " &amp; RefStr!H33)</f>
        <v>Odgovorna osoba: Marija Krajina, dr.med.</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27765</v>
      </c>
      <c r="C4" s="450"/>
      <c r="D4" s="430">
        <f>SUM(Skriveni!G1424:G1467)</f>
        <v>889.34400000000005</v>
      </c>
      <c r="E4" s="431"/>
    </row>
    <row r="5" spans="1:6" ht="15" customHeight="1" x14ac:dyDescent="0.2">
      <c r="B5" s="428" t="str">
        <f>"Naziv: "&amp;IF(RefStr!B10&lt;&gt;"",RefStr!B10,"_______________________________________")</f>
        <v>Naziv: DOM ZDRAVLJA KOPRIVNIČKO-KRIŽEVAČKA ŽUPANIJA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8621 Djelatnosti opće medicinske prakse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24096</v>
      </c>
    </row>
    <row r="13" spans="1:6" s="3" customFormat="1" ht="14.1" customHeight="1" x14ac:dyDescent="0.2">
      <c r="A13" s="301" t="s">
        <v>3306</v>
      </c>
      <c r="B13" s="302" t="s">
        <v>3307</v>
      </c>
      <c r="C13" s="303">
        <v>2</v>
      </c>
      <c r="D13" s="97">
        <f>D14+D21</f>
        <v>0</v>
      </c>
      <c r="E13" s="134">
        <f>E14+E21</f>
        <v>19852</v>
      </c>
    </row>
    <row r="14" spans="1:6" s="3" customFormat="1" ht="14.1" customHeight="1" x14ac:dyDescent="0.2">
      <c r="A14" s="301" t="s">
        <v>1215</v>
      </c>
      <c r="B14" s="302" t="s">
        <v>3308</v>
      </c>
      <c r="C14" s="303">
        <v>3</v>
      </c>
      <c r="D14" s="97">
        <f>SUM(D15:D20)</f>
        <v>0</v>
      </c>
      <c r="E14" s="134">
        <f>SUM(E15:E20)</f>
        <v>19852</v>
      </c>
    </row>
    <row r="15" spans="1:6" s="3" customFormat="1" ht="14.1" customHeight="1" x14ac:dyDescent="0.2">
      <c r="A15" s="301" t="s">
        <v>1215</v>
      </c>
      <c r="B15" s="302" t="s">
        <v>734</v>
      </c>
      <c r="C15" s="303">
        <v>4</v>
      </c>
      <c r="D15" s="94"/>
      <c r="E15" s="135">
        <v>19852</v>
      </c>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4244</v>
      </c>
    </row>
    <row r="30" spans="1:5" s="3" customFormat="1" ht="14.1" customHeight="1" x14ac:dyDescent="0.2">
      <c r="A30" s="301" t="s">
        <v>1215</v>
      </c>
      <c r="B30" s="302" t="s">
        <v>3068</v>
      </c>
      <c r="C30" s="303">
        <v>19</v>
      </c>
      <c r="D30" s="97">
        <f>SUM(D31:D36)</f>
        <v>0</v>
      </c>
      <c r="E30" s="134">
        <f>SUM(E31:E36)</f>
        <v>4244</v>
      </c>
    </row>
    <row r="31" spans="1:5" s="3" customFormat="1" ht="14.1" customHeight="1" x14ac:dyDescent="0.2">
      <c r="A31" s="301" t="s">
        <v>1215</v>
      </c>
      <c r="B31" s="302" t="s">
        <v>734</v>
      </c>
      <c r="C31" s="303">
        <v>20</v>
      </c>
      <c r="D31" s="94"/>
      <c r="E31" s="135">
        <v>4244</v>
      </c>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Željka Fruk, uni.spec.oec.</v>
      </c>
      <c r="B59" s="291"/>
      <c r="D59" s="293"/>
      <c r="E59" s="293"/>
      <c r="F59" s="291"/>
      <c r="G59" s="307"/>
    </row>
    <row r="60" spans="1:7" s="292" customFormat="1" ht="15" customHeight="1" x14ac:dyDescent="0.2">
      <c r="A60" s="291" t="str">
        <f>IF(RefStr!H27="","Telefon za kontakt: _________________","Telefon za kontakt: " &amp; RefStr!H27)</f>
        <v>Telefon za kontakt: 048279604</v>
      </c>
      <c r="B60" s="291"/>
      <c r="F60" s="291"/>
      <c r="G60" s="307"/>
    </row>
    <row r="61" spans="1:7" s="292" customFormat="1" ht="15" customHeight="1" x14ac:dyDescent="0.2">
      <c r="A61" s="291" t="str">
        <f>IF(RefStr!H33="","Odgovorna osoba: _____________________________","Odgovorna osoba: " &amp; RefStr!H33)</f>
        <v>Odgovorna osoba: Marija Krajina, dr.med.</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 activePane="bottomLeft" state="frozen"/>
      <selection pane="bottomLeft" activeCell="D18" sqref="D1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27765</v>
      </c>
      <c r="C4" s="430">
        <f>SUM(Skriveni!G1468:G1561)</f>
        <v>2778417.6610000003</v>
      </c>
      <c r="D4" s="431"/>
    </row>
    <row r="5" spans="1:5" s="23" customFormat="1" ht="15" customHeight="1" x14ac:dyDescent="0.2">
      <c r="B5" s="98" t="str">
        <f>"Naziv: "&amp;IF(RefStr!B10&lt;&gt;"",RefStr!B10,"_______________________________________")</f>
        <v>Naziv: DOM ZDRAVLJA KOPRIVNIČKO-KRIŽEVAČKA ŽUPANIJA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8621 Djelatnosti opće medicinske prakse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2831929</v>
      </c>
    </row>
    <row r="13" spans="1:5" s="2" customFormat="1" x14ac:dyDescent="0.2">
      <c r="A13" s="270"/>
      <c r="B13" s="271" t="s">
        <v>2062</v>
      </c>
      <c r="C13" s="264">
        <v>2</v>
      </c>
      <c r="D13" s="140">
        <f>D14+D15+D23+D24</f>
        <v>30343997</v>
      </c>
    </row>
    <row r="14" spans="1:5" s="2" customFormat="1" x14ac:dyDescent="0.2">
      <c r="A14" s="270"/>
      <c r="B14" s="271" t="s">
        <v>4041</v>
      </c>
      <c r="C14" s="264">
        <v>3</v>
      </c>
      <c r="D14" s="141"/>
    </row>
    <row r="15" spans="1:5" s="2" customFormat="1" x14ac:dyDescent="0.2">
      <c r="A15" s="270" t="s">
        <v>1181</v>
      </c>
      <c r="B15" s="271" t="s">
        <v>3078</v>
      </c>
      <c r="C15" s="264">
        <v>4</v>
      </c>
      <c r="D15" s="140">
        <f>SUM(D16:D22)</f>
        <v>28633776</v>
      </c>
    </row>
    <row r="16" spans="1:5" s="2" customFormat="1" x14ac:dyDescent="0.2">
      <c r="A16" s="272" t="s">
        <v>1182</v>
      </c>
      <c r="B16" s="273" t="s">
        <v>1183</v>
      </c>
      <c r="C16" s="264">
        <v>5</v>
      </c>
      <c r="D16" s="141">
        <v>18492069</v>
      </c>
    </row>
    <row r="17" spans="1:4" s="2" customFormat="1" x14ac:dyDescent="0.2">
      <c r="A17" s="272" t="s">
        <v>1184</v>
      </c>
      <c r="B17" s="273" t="s">
        <v>1185</v>
      </c>
      <c r="C17" s="264">
        <v>6</v>
      </c>
      <c r="D17" s="141">
        <v>8687996</v>
      </c>
    </row>
    <row r="18" spans="1:4" s="2" customFormat="1" x14ac:dyDescent="0.2">
      <c r="A18" s="272" t="s">
        <v>1186</v>
      </c>
      <c r="B18" s="273" t="s">
        <v>1187</v>
      </c>
      <c r="C18" s="264">
        <v>7</v>
      </c>
      <c r="D18" s="141">
        <v>41656</v>
      </c>
    </row>
    <row r="19" spans="1:4" s="2" customFormat="1" x14ac:dyDescent="0.2">
      <c r="A19" s="272" t="s">
        <v>1188</v>
      </c>
      <c r="B19" s="273" t="s">
        <v>1189</v>
      </c>
      <c r="C19" s="264">
        <v>8</v>
      </c>
      <c r="D19" s="141"/>
    </row>
    <row r="20" spans="1:4" s="2" customFormat="1" x14ac:dyDescent="0.2">
      <c r="A20" s="272" t="s">
        <v>1190</v>
      </c>
      <c r="B20" s="273" t="s">
        <v>1191</v>
      </c>
      <c r="C20" s="264">
        <v>9</v>
      </c>
      <c r="D20" s="141">
        <v>49800</v>
      </c>
    </row>
    <row r="21" spans="1:4" s="2" customFormat="1" x14ac:dyDescent="0.2">
      <c r="A21" s="272" t="s">
        <v>1192</v>
      </c>
      <c r="B21" s="273" t="s">
        <v>2983</v>
      </c>
      <c r="C21" s="264">
        <v>10</v>
      </c>
      <c r="D21" s="141"/>
    </row>
    <row r="22" spans="1:4" s="2" customFormat="1" x14ac:dyDescent="0.2">
      <c r="A22" s="272" t="s">
        <v>1193</v>
      </c>
      <c r="B22" s="273" t="s">
        <v>3032</v>
      </c>
      <c r="C22" s="264">
        <v>11</v>
      </c>
      <c r="D22" s="141">
        <v>1362255</v>
      </c>
    </row>
    <row r="23" spans="1:4" s="2" customFormat="1" x14ac:dyDescent="0.2">
      <c r="A23" s="270" t="s">
        <v>3033</v>
      </c>
      <c r="B23" s="271" t="s">
        <v>3034</v>
      </c>
      <c r="C23" s="264">
        <v>12</v>
      </c>
      <c r="D23" s="141">
        <v>1710221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30772473</v>
      </c>
    </row>
    <row r="31" spans="1:4" s="2" customFormat="1" x14ac:dyDescent="0.2">
      <c r="A31" s="272"/>
      <c r="B31" s="271" t="s">
        <v>4041</v>
      </c>
      <c r="C31" s="264">
        <v>20</v>
      </c>
      <c r="D31" s="141"/>
    </row>
    <row r="32" spans="1:4" s="2" customFormat="1" x14ac:dyDescent="0.2">
      <c r="A32" s="270" t="s">
        <v>1181</v>
      </c>
      <c r="B32" s="271" t="s">
        <v>3081</v>
      </c>
      <c r="C32" s="264">
        <v>21</v>
      </c>
      <c r="D32" s="140">
        <f>SUM(D33:D39)</f>
        <v>28617976</v>
      </c>
    </row>
    <row r="33" spans="1:4" s="2" customFormat="1" x14ac:dyDescent="0.2">
      <c r="A33" s="272" t="s">
        <v>1182</v>
      </c>
      <c r="B33" s="273" t="s">
        <v>1183</v>
      </c>
      <c r="C33" s="264">
        <v>22</v>
      </c>
      <c r="D33" s="141">
        <v>18390565</v>
      </c>
    </row>
    <row r="34" spans="1:4" s="2" customFormat="1" x14ac:dyDescent="0.2">
      <c r="A34" s="272" t="s">
        <v>1184</v>
      </c>
      <c r="B34" s="273" t="s">
        <v>1185</v>
      </c>
      <c r="C34" s="264">
        <v>23</v>
      </c>
      <c r="D34" s="141">
        <v>8672881</v>
      </c>
    </row>
    <row r="35" spans="1:4" s="2" customFormat="1" x14ac:dyDescent="0.2">
      <c r="A35" s="272" t="s">
        <v>1186</v>
      </c>
      <c r="B35" s="273" t="s">
        <v>1187</v>
      </c>
      <c r="C35" s="264">
        <v>24</v>
      </c>
      <c r="D35" s="141">
        <v>40774</v>
      </c>
    </row>
    <row r="36" spans="1:4" s="2" customFormat="1" x14ac:dyDescent="0.2">
      <c r="A36" s="272" t="s">
        <v>1188</v>
      </c>
      <c r="B36" s="273" t="s">
        <v>1189</v>
      </c>
      <c r="C36" s="264">
        <v>25</v>
      </c>
      <c r="D36" s="141"/>
    </row>
    <row r="37" spans="1:4" s="2" customFormat="1" x14ac:dyDescent="0.2">
      <c r="A37" s="272" t="s">
        <v>1190</v>
      </c>
      <c r="B37" s="273" t="s">
        <v>1191</v>
      </c>
      <c r="C37" s="264">
        <v>26</v>
      </c>
      <c r="D37" s="141">
        <v>49800</v>
      </c>
    </row>
    <row r="38" spans="1:4" s="2" customFormat="1" x14ac:dyDescent="0.2">
      <c r="A38" s="272" t="s">
        <v>1192</v>
      </c>
      <c r="B38" s="273" t="s">
        <v>2983</v>
      </c>
      <c r="C38" s="264">
        <v>27</v>
      </c>
      <c r="D38" s="141"/>
    </row>
    <row r="39" spans="1:4" s="2" customFormat="1" x14ac:dyDescent="0.2">
      <c r="A39" s="272" t="s">
        <v>1193</v>
      </c>
      <c r="B39" s="273" t="s">
        <v>3032</v>
      </c>
      <c r="C39" s="264">
        <v>28</v>
      </c>
      <c r="D39" s="141">
        <v>1463956</v>
      </c>
    </row>
    <row r="40" spans="1:4" s="2" customFormat="1" x14ac:dyDescent="0.2">
      <c r="A40" s="275" t="s">
        <v>3033</v>
      </c>
      <c r="B40" s="271" t="s">
        <v>3034</v>
      </c>
      <c r="C40" s="264">
        <v>29</v>
      </c>
      <c r="D40" s="141">
        <v>2154497</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2403453</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2403453</v>
      </c>
    </row>
    <row r="102" spans="1:5" s="2" customFormat="1" x14ac:dyDescent="0.2">
      <c r="A102" s="272"/>
      <c r="B102" s="280" t="s">
        <v>4041</v>
      </c>
      <c r="C102" s="264">
        <v>91</v>
      </c>
      <c r="D102" s="141"/>
    </row>
    <row r="103" spans="1:5" s="2" customFormat="1" x14ac:dyDescent="0.2">
      <c r="A103" s="272" t="s">
        <v>1181</v>
      </c>
      <c r="B103" s="280" t="s">
        <v>1365</v>
      </c>
      <c r="C103" s="264">
        <v>92</v>
      </c>
      <c r="D103" s="141">
        <v>2296876</v>
      </c>
    </row>
    <row r="104" spans="1:5" s="2" customFormat="1" x14ac:dyDescent="0.2">
      <c r="A104" s="272" t="s">
        <v>3033</v>
      </c>
      <c r="B104" s="280" t="s">
        <v>3034</v>
      </c>
      <c r="C104" s="264">
        <v>93</v>
      </c>
      <c r="D104" s="141">
        <v>106577</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Željka Fruk, uni.spec.oec.</v>
      </c>
      <c r="B109" s="291"/>
      <c r="C109" s="293"/>
      <c r="D109" s="293"/>
      <c r="E109" s="291"/>
    </row>
    <row r="110" spans="1:5" s="292" customFormat="1" ht="15" customHeight="1" x14ac:dyDescent="0.2">
      <c r="A110" s="291" t="str">
        <f>IF(RefStr!H27="","Telefon za kontakt: _________________","Telefon za kontakt: " &amp; RefStr!H27)</f>
        <v>Telefon za kontakt: 048279604</v>
      </c>
      <c r="B110" s="291"/>
      <c r="E110" s="291"/>
    </row>
    <row r="111" spans="1:5" s="292" customFormat="1" ht="15" customHeight="1" x14ac:dyDescent="0.2">
      <c r="A111" s="291" t="str">
        <f>IF(RefStr!H33="","Odgovorna osoba: _____________________________","Odgovorna osoba: " &amp; RefStr!H33)</f>
        <v>Odgovorna osoba: Marija Krajina, dr.med.</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56" activePane="bottomLeft" state="frozen"/>
      <selection pane="bottomLeft" activeCell="C262" sqref="C26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27765</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rfp-voditelj</cp:lastModifiedBy>
  <cp:lastPrinted>2019-01-30T10:39:58Z</cp:lastPrinted>
  <dcterms:created xsi:type="dcterms:W3CDTF">2001-11-21T09:32:18Z</dcterms:created>
  <dcterms:modified xsi:type="dcterms:W3CDTF">2019-01-30T11:29:43Z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